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szek.p\Documents\ENELMED\FINANSE\GPW\"/>
    </mc:Choice>
  </mc:AlternateContent>
  <bookViews>
    <workbookView xWindow="0" yWindow="0" windowWidth="21375" windowHeight="9255"/>
  </bookViews>
  <sheets>
    <sheet name="RZiS" sheetId="1" r:id="rId1"/>
    <sheet name="Aktywa" sheetId="4" r:id="rId2"/>
    <sheet name="Pasywa" sheetId="2" r:id="rId3"/>
    <sheet name="CF" sheetId="3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2" l="1"/>
  <c r="M55" i="2"/>
  <c r="L55" i="2"/>
  <c r="J55" i="2"/>
  <c r="I55" i="2"/>
  <c r="H55" i="2"/>
  <c r="G55" i="2"/>
  <c r="F55" i="2"/>
  <c r="E55" i="2"/>
  <c r="D55" i="2"/>
  <c r="C55" i="2"/>
  <c r="N54" i="2"/>
  <c r="M54" i="2"/>
  <c r="L54" i="2"/>
  <c r="J54" i="2"/>
  <c r="I54" i="2"/>
  <c r="H54" i="2"/>
  <c r="G54" i="2"/>
  <c r="F54" i="2"/>
  <c r="E54" i="2"/>
  <c r="D54" i="2"/>
  <c r="C54" i="2"/>
  <c r="K54" i="2"/>
  <c r="K55" i="2"/>
  <c r="M64" i="2"/>
  <c r="L64" i="2"/>
  <c r="J64" i="2"/>
  <c r="I64" i="2"/>
  <c r="H64" i="2"/>
  <c r="G64" i="2"/>
  <c r="F64" i="2"/>
  <c r="E64" i="2"/>
  <c r="D64" i="2"/>
  <c r="C64" i="2"/>
  <c r="M63" i="2"/>
  <c r="L63" i="2"/>
  <c r="J63" i="2"/>
  <c r="I63" i="2"/>
  <c r="H63" i="2"/>
  <c r="G63" i="2"/>
  <c r="F63" i="2"/>
  <c r="E63" i="2"/>
  <c r="D63" i="2"/>
  <c r="C63" i="2"/>
  <c r="C65" i="2"/>
  <c r="Q65" i="2"/>
  <c r="N68" i="2"/>
  <c r="M68" i="2"/>
  <c r="L68" i="2"/>
  <c r="K68" i="2"/>
  <c r="J68" i="2"/>
  <c r="H68" i="2"/>
  <c r="G68" i="2"/>
  <c r="F68" i="2"/>
  <c r="E68" i="2"/>
  <c r="D68" i="2"/>
  <c r="C68" i="2"/>
  <c r="H65" i="2"/>
  <c r="G65" i="2"/>
  <c r="F65" i="2"/>
  <c r="E65" i="2"/>
  <c r="D65" i="2"/>
  <c r="N65" i="2"/>
  <c r="M65" i="2"/>
  <c r="L65" i="2"/>
  <c r="K65" i="2"/>
  <c r="J65" i="2"/>
  <c r="I65" i="2"/>
  <c r="I68" i="2"/>
  <c r="N57" i="2" l="1"/>
  <c r="M57" i="2"/>
  <c r="L57" i="2"/>
  <c r="K57" i="2"/>
  <c r="J57" i="2"/>
  <c r="I57" i="2"/>
  <c r="H57" i="2"/>
  <c r="G57" i="2"/>
  <c r="F57" i="2"/>
  <c r="E57" i="2"/>
  <c r="D57" i="2"/>
  <c r="N56" i="2"/>
  <c r="M56" i="2"/>
  <c r="L56" i="2"/>
  <c r="K56" i="2"/>
  <c r="J56" i="2"/>
  <c r="I56" i="2"/>
  <c r="H56" i="2"/>
  <c r="G56" i="2"/>
  <c r="F56" i="2"/>
  <c r="E56" i="2"/>
  <c r="D56" i="2"/>
  <c r="C56" i="2"/>
  <c r="C57" i="2"/>
  <c r="Q61" i="2"/>
  <c r="U61" i="2"/>
  <c r="N70" i="2"/>
  <c r="M70" i="2"/>
  <c r="L70" i="2"/>
  <c r="K70" i="2"/>
  <c r="J70" i="2"/>
  <c r="I70" i="2"/>
  <c r="H70" i="2"/>
  <c r="G70" i="2"/>
  <c r="F70" i="2"/>
  <c r="E70" i="2"/>
  <c r="D70" i="2"/>
  <c r="N69" i="2"/>
  <c r="M69" i="2"/>
  <c r="L69" i="2"/>
  <c r="K69" i="2"/>
  <c r="J69" i="2"/>
  <c r="I69" i="2"/>
  <c r="H69" i="2"/>
  <c r="G69" i="2"/>
  <c r="F69" i="2"/>
  <c r="E69" i="2"/>
  <c r="D69" i="2"/>
  <c r="Y61" i="2"/>
  <c r="N67" i="2"/>
  <c r="M67" i="2"/>
  <c r="M61" i="2" s="1"/>
  <c r="M71" i="2" s="1"/>
  <c r="L67" i="2"/>
  <c r="K67" i="2"/>
  <c r="J67" i="2"/>
  <c r="I67" i="2"/>
  <c r="I61" i="2" s="1"/>
  <c r="H67" i="2"/>
  <c r="G67" i="2"/>
  <c r="F67" i="2"/>
  <c r="E67" i="2"/>
  <c r="E61" i="2" s="1"/>
  <c r="D67" i="2"/>
  <c r="N66" i="2"/>
  <c r="M66" i="2"/>
  <c r="L66" i="2"/>
  <c r="K66" i="2"/>
  <c r="J66" i="2"/>
  <c r="I66" i="2"/>
  <c r="H66" i="2"/>
  <c r="G66" i="2"/>
  <c r="F66" i="2"/>
  <c r="E66" i="2"/>
  <c r="D66" i="2"/>
  <c r="N64" i="2"/>
  <c r="K64" i="2"/>
  <c r="N63" i="2"/>
  <c r="K63" i="2"/>
  <c r="X61" i="2"/>
  <c r="W61" i="2"/>
  <c r="T61" i="2"/>
  <c r="S61" i="2"/>
  <c r="P61" i="2"/>
  <c r="O61" i="2"/>
  <c r="N62" i="2"/>
  <c r="M62" i="2"/>
  <c r="L62" i="2"/>
  <c r="L61" i="2" s="1"/>
  <c r="K62" i="2"/>
  <c r="K61" i="2" s="1"/>
  <c r="J62" i="2"/>
  <c r="I62" i="2"/>
  <c r="H62" i="2"/>
  <c r="H61" i="2" s="1"/>
  <c r="G62" i="2"/>
  <c r="G61" i="2" s="1"/>
  <c r="F62" i="2"/>
  <c r="E62" i="2"/>
  <c r="D62" i="2"/>
  <c r="D61" i="2" s="1"/>
  <c r="Z61" i="2"/>
  <c r="V61" i="2"/>
  <c r="R61" i="2"/>
  <c r="N61" i="2"/>
  <c r="J61" i="2"/>
  <c r="F61" i="2"/>
  <c r="N60" i="2"/>
  <c r="M60" i="2"/>
  <c r="L60" i="2"/>
  <c r="K60" i="2"/>
  <c r="J60" i="2"/>
  <c r="I60" i="2"/>
  <c r="H60" i="2"/>
  <c r="G60" i="2"/>
  <c r="F60" i="2"/>
  <c r="E60" i="2"/>
  <c r="D60" i="2"/>
  <c r="N59" i="2"/>
  <c r="M59" i="2"/>
  <c r="L59" i="2"/>
  <c r="K59" i="2"/>
  <c r="J59" i="2"/>
  <c r="I59" i="2"/>
  <c r="H59" i="2"/>
  <c r="G59" i="2"/>
  <c r="F59" i="2"/>
  <c r="E59" i="2"/>
  <c r="D59" i="2"/>
  <c r="X52" i="2"/>
  <c r="T52" i="2"/>
  <c r="P52" i="2"/>
  <c r="N58" i="2"/>
  <c r="M58" i="2"/>
  <c r="L58" i="2"/>
  <c r="L52" i="2" s="1"/>
  <c r="K58" i="2"/>
  <c r="J58" i="2"/>
  <c r="I58" i="2"/>
  <c r="H58" i="2"/>
  <c r="H52" i="2" s="1"/>
  <c r="G58" i="2"/>
  <c r="F58" i="2"/>
  <c r="E58" i="2"/>
  <c r="D58" i="2"/>
  <c r="D52" i="2" s="1"/>
  <c r="Z52" i="2"/>
  <c r="W52" i="2"/>
  <c r="V52" i="2"/>
  <c r="S52" i="2"/>
  <c r="R52" i="2"/>
  <c r="O52" i="2"/>
  <c r="N53" i="2"/>
  <c r="N52" i="2" s="1"/>
  <c r="M53" i="2"/>
  <c r="L53" i="2"/>
  <c r="K53" i="2"/>
  <c r="J53" i="2"/>
  <c r="J52" i="2" s="1"/>
  <c r="I53" i="2"/>
  <c r="H53" i="2"/>
  <c r="G53" i="2"/>
  <c r="F53" i="2"/>
  <c r="F52" i="2" s="1"/>
  <c r="E53" i="2"/>
  <c r="D53" i="2"/>
  <c r="Y52" i="2"/>
  <c r="U52" i="2"/>
  <c r="Q52" i="2"/>
  <c r="M52" i="2"/>
  <c r="I52" i="2"/>
  <c r="E52" i="2"/>
  <c r="N51" i="2"/>
  <c r="M51" i="2"/>
  <c r="L51" i="2"/>
  <c r="K51" i="2"/>
  <c r="J51" i="2"/>
  <c r="I51" i="2"/>
  <c r="H51" i="2"/>
  <c r="G51" i="2"/>
  <c r="F51" i="2"/>
  <c r="E51" i="2"/>
  <c r="D51" i="2"/>
  <c r="N50" i="2"/>
  <c r="M50" i="2"/>
  <c r="L50" i="2"/>
  <c r="K50" i="2"/>
  <c r="J50" i="2"/>
  <c r="I50" i="2"/>
  <c r="H50" i="2"/>
  <c r="G50" i="2"/>
  <c r="F50" i="2"/>
  <c r="E50" i="2"/>
  <c r="D50" i="2"/>
  <c r="N49" i="2"/>
  <c r="M49" i="2"/>
  <c r="L49" i="2"/>
  <c r="K49" i="2"/>
  <c r="J49" i="2"/>
  <c r="I49" i="2"/>
  <c r="H49" i="2"/>
  <c r="G49" i="2"/>
  <c r="F49" i="2"/>
  <c r="E49" i="2"/>
  <c r="D49" i="2"/>
  <c r="Z46" i="2"/>
  <c r="V46" i="2"/>
  <c r="R46" i="2"/>
  <c r="N48" i="2"/>
  <c r="N46" i="2" s="1"/>
  <c r="M48" i="2"/>
  <c r="L48" i="2"/>
  <c r="K48" i="2"/>
  <c r="J48" i="2"/>
  <c r="J46" i="2" s="1"/>
  <c r="I48" i="2"/>
  <c r="H48" i="2"/>
  <c r="G48" i="2"/>
  <c r="F48" i="2"/>
  <c r="F46" i="2" s="1"/>
  <c r="E48" i="2"/>
  <c r="D48" i="2"/>
  <c r="Y46" i="2"/>
  <c r="X46" i="2"/>
  <c r="U46" i="2"/>
  <c r="T46" i="2"/>
  <c r="Q46" i="2"/>
  <c r="P46" i="2"/>
  <c r="N47" i="2"/>
  <c r="M47" i="2"/>
  <c r="M46" i="2" s="1"/>
  <c r="L47" i="2"/>
  <c r="L46" i="2" s="1"/>
  <c r="K47" i="2"/>
  <c r="J47" i="2"/>
  <c r="I47" i="2"/>
  <c r="I46" i="2" s="1"/>
  <c r="H47" i="2"/>
  <c r="H46" i="2" s="1"/>
  <c r="G47" i="2"/>
  <c r="F47" i="2"/>
  <c r="E47" i="2"/>
  <c r="E46" i="2" s="1"/>
  <c r="D47" i="2"/>
  <c r="D46" i="2" s="1"/>
  <c r="W46" i="2"/>
  <c r="S46" i="2"/>
  <c r="O46" i="2"/>
  <c r="K46" i="2"/>
  <c r="G46" i="2"/>
  <c r="C70" i="2"/>
  <c r="C69" i="2"/>
  <c r="C67" i="2"/>
  <c r="C66" i="2"/>
  <c r="C62" i="2"/>
  <c r="C60" i="2"/>
  <c r="C59" i="2"/>
  <c r="C58" i="2"/>
  <c r="C53" i="2"/>
  <c r="C51" i="2"/>
  <c r="C50" i="2"/>
  <c r="C49" i="2"/>
  <c r="C48" i="2"/>
  <c r="C47" i="2"/>
  <c r="C46" i="2"/>
  <c r="X33" i="4"/>
  <c r="Y33" i="4"/>
  <c r="Z33" i="4"/>
  <c r="W33" i="4"/>
  <c r="N38" i="4"/>
  <c r="M38" i="4"/>
  <c r="L38" i="4"/>
  <c r="K38" i="4"/>
  <c r="J38" i="4"/>
  <c r="I38" i="4"/>
  <c r="H38" i="4"/>
  <c r="G38" i="4"/>
  <c r="F38" i="4"/>
  <c r="E38" i="4"/>
  <c r="D38" i="4"/>
  <c r="V33" i="4"/>
  <c r="R33" i="4"/>
  <c r="N37" i="4"/>
  <c r="N33" i="4" s="1"/>
  <c r="M37" i="4"/>
  <c r="L37" i="4"/>
  <c r="K37" i="4"/>
  <c r="J37" i="4"/>
  <c r="J33" i="4" s="1"/>
  <c r="I37" i="4"/>
  <c r="H37" i="4"/>
  <c r="G37" i="4"/>
  <c r="F37" i="4"/>
  <c r="F33" i="4" s="1"/>
  <c r="E37" i="4"/>
  <c r="D37" i="4"/>
  <c r="U33" i="4"/>
  <c r="Q33" i="4"/>
  <c r="N36" i="4"/>
  <c r="M36" i="4"/>
  <c r="M33" i="4" s="1"/>
  <c r="L36" i="4"/>
  <c r="K36" i="4"/>
  <c r="J36" i="4"/>
  <c r="I36" i="4"/>
  <c r="I33" i="4" s="1"/>
  <c r="H36" i="4"/>
  <c r="G36" i="4"/>
  <c r="F36" i="4"/>
  <c r="E36" i="4"/>
  <c r="E33" i="4" s="1"/>
  <c r="D36" i="4"/>
  <c r="T33" i="4"/>
  <c r="P33" i="4"/>
  <c r="N35" i="4"/>
  <c r="M35" i="4"/>
  <c r="L35" i="4"/>
  <c r="L33" i="4" s="1"/>
  <c r="K35" i="4"/>
  <c r="J35" i="4"/>
  <c r="I35" i="4"/>
  <c r="H35" i="4"/>
  <c r="H33" i="4" s="1"/>
  <c r="G35" i="4"/>
  <c r="F35" i="4"/>
  <c r="E35" i="4"/>
  <c r="D35" i="4"/>
  <c r="D33" i="4" s="1"/>
  <c r="N34" i="4"/>
  <c r="M34" i="4"/>
  <c r="L34" i="4"/>
  <c r="K34" i="4"/>
  <c r="J34" i="4"/>
  <c r="I34" i="4"/>
  <c r="H34" i="4"/>
  <c r="G34" i="4"/>
  <c r="F34" i="4"/>
  <c r="E34" i="4"/>
  <c r="D34" i="4"/>
  <c r="C38" i="4"/>
  <c r="C37" i="4"/>
  <c r="C36" i="4"/>
  <c r="C33" i="4" s="1"/>
  <c r="C40" i="4" s="1"/>
  <c r="C35" i="4"/>
  <c r="C34" i="4"/>
  <c r="N39" i="4"/>
  <c r="M39" i="4"/>
  <c r="L39" i="4"/>
  <c r="K39" i="4"/>
  <c r="J39" i="4"/>
  <c r="I39" i="4"/>
  <c r="H39" i="4"/>
  <c r="G39" i="4"/>
  <c r="F39" i="4"/>
  <c r="E39" i="4"/>
  <c r="D39" i="4"/>
  <c r="C39" i="4"/>
  <c r="S33" i="4"/>
  <c r="O33" i="4"/>
  <c r="K33" i="4"/>
  <c r="G33" i="4"/>
  <c r="X39" i="1"/>
  <c r="X41" i="1" s="1"/>
  <c r="X46" i="1" s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C38" i="1"/>
  <c r="E39" i="1"/>
  <c r="F39" i="1"/>
  <c r="I39" i="1"/>
  <c r="J39" i="1"/>
  <c r="M39" i="1"/>
  <c r="N39" i="1"/>
  <c r="Q39" i="1"/>
  <c r="Q41" i="1" s="1"/>
  <c r="R39" i="1"/>
  <c r="R41" i="1" s="1"/>
  <c r="U39" i="1"/>
  <c r="U41" i="1" s="1"/>
  <c r="V39" i="1"/>
  <c r="V41" i="1" s="1"/>
  <c r="V46" i="1" s="1"/>
  <c r="E40" i="1"/>
  <c r="I40" i="1"/>
  <c r="M40" i="1"/>
  <c r="D42" i="1"/>
  <c r="E42" i="1"/>
  <c r="F42" i="1"/>
  <c r="G42" i="1"/>
  <c r="H42" i="1"/>
  <c r="I42" i="1"/>
  <c r="J42" i="1"/>
  <c r="K42" i="1"/>
  <c r="L42" i="1"/>
  <c r="M42" i="1"/>
  <c r="N42" i="1"/>
  <c r="D43" i="1"/>
  <c r="E43" i="1"/>
  <c r="F43" i="1"/>
  <c r="G43" i="1"/>
  <c r="H43" i="1"/>
  <c r="I43" i="1"/>
  <c r="J43" i="1"/>
  <c r="K43" i="1"/>
  <c r="L43" i="1"/>
  <c r="M43" i="1"/>
  <c r="N43" i="1"/>
  <c r="D44" i="1"/>
  <c r="E44" i="1"/>
  <c r="F44" i="1"/>
  <c r="G44" i="1"/>
  <c r="H44" i="1"/>
  <c r="I44" i="1"/>
  <c r="J44" i="1"/>
  <c r="K44" i="1"/>
  <c r="L44" i="1"/>
  <c r="M44" i="1"/>
  <c r="N44" i="1"/>
  <c r="D45" i="1"/>
  <c r="E45" i="1"/>
  <c r="F45" i="1"/>
  <c r="G45" i="1"/>
  <c r="H45" i="1"/>
  <c r="I45" i="1"/>
  <c r="J45" i="1"/>
  <c r="K45" i="1"/>
  <c r="L45" i="1"/>
  <c r="M45" i="1"/>
  <c r="N45" i="1"/>
  <c r="D47" i="1"/>
  <c r="E47" i="1"/>
  <c r="F47" i="1"/>
  <c r="G47" i="1"/>
  <c r="H47" i="1"/>
  <c r="I47" i="1"/>
  <c r="J47" i="1"/>
  <c r="K47" i="1"/>
  <c r="L47" i="1"/>
  <c r="M47" i="1"/>
  <c r="N47" i="1"/>
  <c r="D48" i="1"/>
  <c r="E48" i="1"/>
  <c r="F48" i="1"/>
  <c r="G48" i="1"/>
  <c r="H48" i="1"/>
  <c r="I48" i="1"/>
  <c r="J48" i="1"/>
  <c r="K48" i="1"/>
  <c r="L48" i="1"/>
  <c r="M48" i="1"/>
  <c r="N48" i="1"/>
  <c r="D49" i="1"/>
  <c r="E49" i="1"/>
  <c r="F49" i="1"/>
  <c r="G49" i="1"/>
  <c r="H49" i="1"/>
  <c r="I49" i="1"/>
  <c r="J49" i="1"/>
  <c r="K49" i="1"/>
  <c r="L49" i="1"/>
  <c r="M49" i="1"/>
  <c r="N49" i="1"/>
  <c r="D51" i="1"/>
  <c r="E51" i="1"/>
  <c r="F51" i="1"/>
  <c r="G51" i="1"/>
  <c r="H51" i="1"/>
  <c r="I51" i="1"/>
  <c r="J51" i="1"/>
  <c r="K51" i="1"/>
  <c r="L51" i="1"/>
  <c r="M51" i="1"/>
  <c r="N51" i="1"/>
  <c r="D56" i="1"/>
  <c r="E56" i="1"/>
  <c r="F56" i="1"/>
  <c r="G56" i="1"/>
  <c r="H56" i="1"/>
  <c r="I56" i="1"/>
  <c r="J56" i="1"/>
  <c r="K56" i="1"/>
  <c r="L56" i="1"/>
  <c r="M56" i="1"/>
  <c r="N56" i="1"/>
  <c r="C56" i="1"/>
  <c r="C51" i="1"/>
  <c r="C49" i="1"/>
  <c r="C47" i="1"/>
  <c r="C48" i="1"/>
  <c r="C45" i="1"/>
  <c r="C44" i="1"/>
  <c r="C43" i="1"/>
  <c r="C42" i="1"/>
  <c r="C39" i="1"/>
  <c r="D51" i="3"/>
  <c r="E51" i="3"/>
  <c r="E52" i="3" s="1"/>
  <c r="F51" i="3"/>
  <c r="F52" i="3" s="1"/>
  <c r="G51" i="3"/>
  <c r="G52" i="3" s="1"/>
  <c r="H51" i="3"/>
  <c r="I51" i="3"/>
  <c r="I52" i="3" s="1"/>
  <c r="J51" i="3"/>
  <c r="K51" i="3"/>
  <c r="K52" i="3" s="1"/>
  <c r="L51" i="3"/>
  <c r="M51" i="3"/>
  <c r="M52" i="3" s="1"/>
  <c r="N51" i="3"/>
  <c r="N52" i="3" s="1"/>
  <c r="O51" i="3"/>
  <c r="O52" i="3" s="1"/>
  <c r="P51" i="3"/>
  <c r="Q51" i="3"/>
  <c r="Q52" i="3" s="1"/>
  <c r="R51" i="3"/>
  <c r="R52" i="3" s="1"/>
  <c r="S51" i="3"/>
  <c r="S52" i="3" s="1"/>
  <c r="T51" i="3"/>
  <c r="U51" i="3"/>
  <c r="U52" i="3" s="1"/>
  <c r="V51" i="3"/>
  <c r="V52" i="3" s="1"/>
  <c r="W51" i="3"/>
  <c r="W52" i="3" s="1"/>
  <c r="X51" i="3"/>
  <c r="Y51" i="3"/>
  <c r="Y52" i="3" s="1"/>
  <c r="Z51" i="3"/>
  <c r="Z52" i="3" s="1"/>
  <c r="D52" i="3"/>
  <c r="H52" i="3"/>
  <c r="L52" i="3"/>
  <c r="P52" i="3"/>
  <c r="T52" i="3"/>
  <c r="X52" i="3"/>
  <c r="D53" i="3"/>
  <c r="E53" i="3"/>
  <c r="F53" i="3"/>
  <c r="G53" i="3"/>
  <c r="H53" i="3"/>
  <c r="I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C53" i="3"/>
  <c r="C52" i="3"/>
  <c r="C51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C36" i="3"/>
  <c r="D36" i="3"/>
  <c r="E36" i="3"/>
  <c r="F36" i="3"/>
  <c r="G36" i="3"/>
  <c r="H36" i="3"/>
  <c r="I36" i="3"/>
  <c r="J36" i="3"/>
  <c r="C41" i="3"/>
  <c r="D41" i="3"/>
  <c r="E41" i="3"/>
  <c r="F41" i="3"/>
  <c r="G41" i="3"/>
  <c r="H41" i="3"/>
  <c r="I41" i="3"/>
  <c r="J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K41" i="3"/>
  <c r="K36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C34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C29" i="3"/>
  <c r="C23" i="3"/>
  <c r="D21" i="3"/>
  <c r="E21" i="3"/>
  <c r="F21" i="3"/>
  <c r="G21" i="3"/>
  <c r="H21" i="3"/>
  <c r="I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C21" i="3"/>
  <c r="C19" i="3"/>
  <c r="D19" i="3"/>
  <c r="E19" i="3"/>
  <c r="F19" i="3"/>
  <c r="G19" i="3"/>
  <c r="H19" i="3"/>
  <c r="I19" i="3"/>
  <c r="J19" i="3"/>
  <c r="J21" i="3" s="1"/>
  <c r="K19" i="3"/>
  <c r="L19" i="3"/>
  <c r="M19" i="3"/>
  <c r="N19" i="3"/>
  <c r="O19" i="3"/>
  <c r="P19" i="3"/>
  <c r="Q19" i="3"/>
  <c r="R19" i="3"/>
  <c r="S19" i="3"/>
  <c r="T19" i="3"/>
  <c r="U19" i="3"/>
  <c r="V19" i="3"/>
  <c r="X19" i="3"/>
  <c r="Y19" i="3"/>
  <c r="Z19" i="3"/>
  <c r="W19" i="3"/>
  <c r="X8" i="3"/>
  <c r="Y8" i="3"/>
  <c r="Z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C8" i="3"/>
  <c r="K36" i="2"/>
  <c r="O36" i="2"/>
  <c r="S36" i="2"/>
  <c r="X36" i="2"/>
  <c r="K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4" i="2"/>
  <c r="D36" i="2" s="1"/>
  <c r="E24" i="2"/>
  <c r="E36" i="2" s="1"/>
  <c r="F24" i="2"/>
  <c r="F36" i="2" s="1"/>
  <c r="G24" i="2"/>
  <c r="H24" i="2"/>
  <c r="H36" i="2" s="1"/>
  <c r="I24" i="2"/>
  <c r="I36" i="2" s="1"/>
  <c r="J24" i="2"/>
  <c r="J36" i="2" s="1"/>
  <c r="K24" i="2"/>
  <c r="L24" i="2"/>
  <c r="L36" i="2" s="1"/>
  <c r="M24" i="2"/>
  <c r="M36" i="2" s="1"/>
  <c r="N24" i="2"/>
  <c r="N36" i="2" s="1"/>
  <c r="O24" i="2"/>
  <c r="P24" i="2"/>
  <c r="P36" i="2" s="1"/>
  <c r="Q24" i="2"/>
  <c r="Q36" i="2" s="1"/>
  <c r="R24" i="2"/>
  <c r="R36" i="2" s="1"/>
  <c r="S24" i="2"/>
  <c r="T24" i="2"/>
  <c r="U24" i="2"/>
  <c r="U36" i="2" s="1"/>
  <c r="V24" i="2"/>
  <c r="V36" i="2" s="1"/>
  <c r="W24" i="2"/>
  <c r="X24" i="2"/>
  <c r="Y24" i="2"/>
  <c r="Y36" i="2" s="1"/>
  <c r="Z24" i="2"/>
  <c r="Z36" i="2" s="1"/>
  <c r="C24" i="2"/>
  <c r="K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3" i="2"/>
  <c r="E13" i="2"/>
  <c r="F13" i="2"/>
  <c r="G13" i="2"/>
  <c r="G36" i="2" s="1"/>
  <c r="H13" i="2"/>
  <c r="I13" i="2"/>
  <c r="C13" i="2"/>
  <c r="C36" i="2" s="1"/>
  <c r="Z6" i="2"/>
  <c r="Y6" i="2"/>
  <c r="X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T36" i="2" s="1"/>
  <c r="U6" i="2"/>
  <c r="V6" i="2"/>
  <c r="W6" i="2"/>
  <c r="W36" i="2" s="1"/>
  <c r="D6" i="2"/>
  <c r="E6" i="2"/>
  <c r="F6" i="2"/>
  <c r="C6" i="2"/>
  <c r="C22" i="4"/>
  <c r="G22" i="4"/>
  <c r="K22" i="4"/>
  <c r="O22" i="4"/>
  <c r="T22" i="4"/>
  <c r="X6" i="4"/>
  <c r="X22" i="4" s="1"/>
  <c r="Y6" i="4"/>
  <c r="Y22" i="4" s="1"/>
  <c r="Z6" i="4"/>
  <c r="Z22" i="4" s="1"/>
  <c r="X14" i="4"/>
  <c r="Y14" i="4"/>
  <c r="Z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6" i="4"/>
  <c r="D6" i="4"/>
  <c r="D22" i="4" s="1"/>
  <c r="E6" i="4"/>
  <c r="E22" i="4" s="1"/>
  <c r="F6" i="4"/>
  <c r="F22" i="4" s="1"/>
  <c r="G6" i="4"/>
  <c r="H6" i="4"/>
  <c r="H22" i="4" s="1"/>
  <c r="I6" i="4"/>
  <c r="I22" i="4" s="1"/>
  <c r="J6" i="4"/>
  <c r="J22" i="4" s="1"/>
  <c r="K6" i="4"/>
  <c r="L6" i="4"/>
  <c r="L22" i="4" s="1"/>
  <c r="M6" i="4"/>
  <c r="M22" i="4" s="1"/>
  <c r="N6" i="4"/>
  <c r="N22" i="4" s="1"/>
  <c r="O6" i="4"/>
  <c r="P6" i="4"/>
  <c r="Q6" i="4"/>
  <c r="Q22" i="4" s="1"/>
  <c r="R6" i="4"/>
  <c r="R22" i="4" s="1"/>
  <c r="S6" i="4"/>
  <c r="S22" i="4" s="1"/>
  <c r="S37" i="2" s="1"/>
  <c r="T6" i="4"/>
  <c r="U6" i="4"/>
  <c r="U22" i="4" s="1"/>
  <c r="V6" i="4"/>
  <c r="V22" i="4" s="1"/>
  <c r="W6" i="4"/>
  <c r="W22" i="4" s="1"/>
  <c r="X6" i="1"/>
  <c r="Y6" i="1"/>
  <c r="Y39" i="1" s="1"/>
  <c r="Y41" i="1" s="1"/>
  <c r="Z6" i="1"/>
  <c r="Z39" i="1" s="1"/>
  <c r="Z41" i="1" s="1"/>
  <c r="Z46" i="1" s="1"/>
  <c r="X10" i="1"/>
  <c r="Y10" i="1"/>
  <c r="Z10" i="1"/>
  <c r="D10" i="1"/>
  <c r="D40" i="1" s="1"/>
  <c r="E10" i="1"/>
  <c r="F10" i="1"/>
  <c r="F40" i="1" s="1"/>
  <c r="F41" i="1" s="1"/>
  <c r="G10" i="1"/>
  <c r="G40" i="1" s="1"/>
  <c r="H10" i="1"/>
  <c r="H40" i="1" s="1"/>
  <c r="I10" i="1"/>
  <c r="J10" i="1"/>
  <c r="J40" i="1" s="1"/>
  <c r="J41" i="1" s="1"/>
  <c r="K10" i="1"/>
  <c r="K40" i="1" s="1"/>
  <c r="L10" i="1"/>
  <c r="L40" i="1" s="1"/>
  <c r="M10" i="1"/>
  <c r="N10" i="1"/>
  <c r="N40" i="1" s="1"/>
  <c r="N41" i="1" s="1"/>
  <c r="O10" i="1"/>
  <c r="P10" i="1"/>
  <c r="Q10" i="1"/>
  <c r="R10" i="1"/>
  <c r="S10" i="1"/>
  <c r="T10" i="1"/>
  <c r="U10" i="1"/>
  <c r="V10" i="1"/>
  <c r="W10" i="1"/>
  <c r="C10" i="1"/>
  <c r="C40" i="1" s="1"/>
  <c r="C41" i="1" s="1"/>
  <c r="C46" i="1" s="1"/>
  <c r="C50" i="1" s="1"/>
  <c r="C52" i="1" s="1"/>
  <c r="C54" i="1" s="1"/>
  <c r="D6" i="1"/>
  <c r="E6" i="1"/>
  <c r="E13" i="1" s="1"/>
  <c r="E20" i="1" s="1"/>
  <c r="E24" i="1" s="1"/>
  <c r="E26" i="1" s="1"/>
  <c r="E28" i="1" s="1"/>
  <c r="F6" i="1"/>
  <c r="F13" i="1" s="1"/>
  <c r="F20" i="1" s="1"/>
  <c r="F24" i="1" s="1"/>
  <c r="F26" i="1" s="1"/>
  <c r="F28" i="1" s="1"/>
  <c r="G6" i="1"/>
  <c r="G13" i="1" s="1"/>
  <c r="G20" i="1" s="1"/>
  <c r="G24" i="1" s="1"/>
  <c r="G26" i="1" s="1"/>
  <c r="G28" i="1" s="1"/>
  <c r="H6" i="1"/>
  <c r="I6" i="1"/>
  <c r="I13" i="1" s="1"/>
  <c r="I20" i="1" s="1"/>
  <c r="I24" i="1" s="1"/>
  <c r="I26" i="1" s="1"/>
  <c r="I28" i="1" s="1"/>
  <c r="J6" i="1"/>
  <c r="J13" i="1" s="1"/>
  <c r="J20" i="1" s="1"/>
  <c r="J24" i="1" s="1"/>
  <c r="J26" i="1" s="1"/>
  <c r="J28" i="1" s="1"/>
  <c r="K6" i="1"/>
  <c r="K39" i="1" s="1"/>
  <c r="K41" i="1" s="1"/>
  <c r="L6" i="1"/>
  <c r="M6" i="1"/>
  <c r="M13" i="1" s="1"/>
  <c r="M20" i="1" s="1"/>
  <c r="M24" i="1" s="1"/>
  <c r="M26" i="1" s="1"/>
  <c r="M28" i="1" s="1"/>
  <c r="N6" i="1"/>
  <c r="N13" i="1" s="1"/>
  <c r="N20" i="1" s="1"/>
  <c r="N24" i="1" s="1"/>
  <c r="N26" i="1" s="1"/>
  <c r="N28" i="1" s="1"/>
  <c r="O6" i="1"/>
  <c r="O39" i="1" s="1"/>
  <c r="O41" i="1" s="1"/>
  <c r="O46" i="1" s="1"/>
  <c r="P6" i="1"/>
  <c r="Q6" i="1"/>
  <c r="Q13" i="1" s="1"/>
  <c r="Q20" i="1" s="1"/>
  <c r="Q24" i="1" s="1"/>
  <c r="Q26" i="1" s="1"/>
  <c r="Q28" i="1" s="1"/>
  <c r="R6" i="1"/>
  <c r="R13" i="1" s="1"/>
  <c r="R20" i="1" s="1"/>
  <c r="R24" i="1" s="1"/>
  <c r="R26" i="1" s="1"/>
  <c r="R28" i="1" s="1"/>
  <c r="S6" i="1"/>
  <c r="S13" i="1" s="1"/>
  <c r="S20" i="1" s="1"/>
  <c r="S24" i="1" s="1"/>
  <c r="S26" i="1" s="1"/>
  <c r="S28" i="1" s="1"/>
  <c r="T6" i="1"/>
  <c r="U6" i="1"/>
  <c r="U13" i="1" s="1"/>
  <c r="U20" i="1" s="1"/>
  <c r="U24" i="1" s="1"/>
  <c r="U26" i="1" s="1"/>
  <c r="U28" i="1" s="1"/>
  <c r="V6" i="1"/>
  <c r="V13" i="1" s="1"/>
  <c r="V20" i="1" s="1"/>
  <c r="V24" i="1" s="1"/>
  <c r="V26" i="1" s="1"/>
  <c r="V28" i="1" s="1"/>
  <c r="W6" i="1"/>
  <c r="W13" i="1" s="1"/>
  <c r="W20" i="1" s="1"/>
  <c r="W24" i="1" s="1"/>
  <c r="W26" i="1" s="1"/>
  <c r="W28" i="1" s="1"/>
  <c r="C6" i="1"/>
  <c r="J7" i="3"/>
  <c r="J5" i="3"/>
  <c r="J52" i="3" l="1"/>
  <c r="K13" i="1"/>
  <c r="K20" i="1" s="1"/>
  <c r="K24" i="1" s="1"/>
  <c r="K26" i="1" s="1"/>
  <c r="K28" i="1" s="1"/>
  <c r="M41" i="1"/>
  <c r="E41" i="1"/>
  <c r="E46" i="1" s="1"/>
  <c r="C13" i="1"/>
  <c r="C20" i="1" s="1"/>
  <c r="C24" i="1" s="1"/>
  <c r="C26" i="1" s="1"/>
  <c r="C28" i="1" s="1"/>
  <c r="T13" i="1"/>
  <c r="T20" i="1" s="1"/>
  <c r="T24" i="1" s="1"/>
  <c r="T26" i="1" s="1"/>
  <c r="T28" i="1" s="1"/>
  <c r="P13" i="1"/>
  <c r="P20" i="1" s="1"/>
  <c r="P24" i="1" s="1"/>
  <c r="P26" i="1" s="1"/>
  <c r="P28" i="1" s="1"/>
  <c r="L13" i="1"/>
  <c r="L20" i="1" s="1"/>
  <c r="L24" i="1" s="1"/>
  <c r="L26" i="1" s="1"/>
  <c r="L28" i="1" s="1"/>
  <c r="H13" i="1"/>
  <c r="H20" i="1" s="1"/>
  <c r="H24" i="1" s="1"/>
  <c r="H26" i="1" s="1"/>
  <c r="H28" i="1" s="1"/>
  <c r="D13" i="1"/>
  <c r="D20" i="1" s="1"/>
  <c r="D24" i="1" s="1"/>
  <c r="D26" i="1" s="1"/>
  <c r="D28" i="1" s="1"/>
  <c r="O13" i="1"/>
  <c r="O20" i="1" s="1"/>
  <c r="O24" i="1" s="1"/>
  <c r="O26" i="1" s="1"/>
  <c r="O28" i="1" s="1"/>
  <c r="X13" i="1"/>
  <c r="X20" i="1" s="1"/>
  <c r="X24" i="1" s="1"/>
  <c r="X26" i="1" s="1"/>
  <c r="X28" i="1" s="1"/>
  <c r="K46" i="1"/>
  <c r="W39" i="1"/>
  <c r="W41" i="1" s="1"/>
  <c r="W46" i="1" s="1"/>
  <c r="S39" i="1"/>
  <c r="S41" i="1" s="1"/>
  <c r="S46" i="1" s="1"/>
  <c r="S58" i="1" s="1"/>
  <c r="G39" i="1"/>
  <c r="G41" i="1" s="1"/>
  <c r="G46" i="1" s="1"/>
  <c r="I41" i="1"/>
  <c r="Y13" i="1"/>
  <c r="Y20" i="1" s="1"/>
  <c r="Y24" i="1" s="1"/>
  <c r="Y26" i="1" s="1"/>
  <c r="Y28" i="1" s="1"/>
  <c r="C58" i="1"/>
  <c r="T39" i="1"/>
  <c r="T41" i="1" s="1"/>
  <c r="T46" i="1" s="1"/>
  <c r="T58" i="1" s="1"/>
  <c r="P39" i="1"/>
  <c r="P41" i="1" s="1"/>
  <c r="P46" i="1" s="1"/>
  <c r="L39" i="1"/>
  <c r="L41" i="1" s="1"/>
  <c r="L46" i="1" s="1"/>
  <c r="H39" i="1"/>
  <c r="H41" i="1" s="1"/>
  <c r="H46" i="1" s="1"/>
  <c r="H57" i="1" s="1"/>
  <c r="D39" i="1"/>
  <c r="D41" i="1" s="1"/>
  <c r="D46" i="1" s="1"/>
  <c r="C57" i="1"/>
  <c r="L58" i="1"/>
  <c r="D58" i="1"/>
  <c r="Q71" i="2"/>
  <c r="K52" i="2"/>
  <c r="K71" i="2" s="1"/>
  <c r="E71" i="2"/>
  <c r="G52" i="2"/>
  <c r="G71" i="2" s="1"/>
  <c r="I71" i="2"/>
  <c r="D71" i="2"/>
  <c r="H71" i="2"/>
  <c r="L71" i="2"/>
  <c r="X71" i="2"/>
  <c r="Y71" i="2"/>
  <c r="P71" i="2"/>
  <c r="T71" i="2"/>
  <c r="U71" i="2"/>
  <c r="N71" i="2"/>
  <c r="R71" i="2"/>
  <c r="J71" i="2"/>
  <c r="Z71" i="2"/>
  <c r="O71" i="2"/>
  <c r="S71" i="2"/>
  <c r="W71" i="2"/>
  <c r="F71" i="2"/>
  <c r="V71" i="2"/>
  <c r="C61" i="2"/>
  <c r="C52" i="2"/>
  <c r="W37" i="2"/>
  <c r="C37" i="2"/>
  <c r="V37" i="2"/>
  <c r="R37" i="2"/>
  <c r="N37" i="2"/>
  <c r="J37" i="2"/>
  <c r="F37" i="2"/>
  <c r="Z37" i="2"/>
  <c r="O37" i="2"/>
  <c r="U37" i="2"/>
  <c r="Q37" i="2"/>
  <c r="M37" i="2"/>
  <c r="I37" i="2"/>
  <c r="E37" i="2"/>
  <c r="Y37" i="2"/>
  <c r="K37" i="2"/>
  <c r="L37" i="2"/>
  <c r="H37" i="2"/>
  <c r="D37" i="2"/>
  <c r="X37" i="2"/>
  <c r="G37" i="2"/>
  <c r="T37" i="2"/>
  <c r="P22" i="4"/>
  <c r="P37" i="2" s="1"/>
  <c r="T57" i="1"/>
  <c r="T50" i="1"/>
  <c r="T52" i="1" s="1"/>
  <c r="T54" i="1" s="1"/>
  <c r="S57" i="1"/>
  <c r="S50" i="1"/>
  <c r="S52" i="1" s="1"/>
  <c r="S54" i="1" s="1"/>
  <c r="Z57" i="1"/>
  <c r="Z50" i="1"/>
  <c r="Z52" i="1" s="1"/>
  <c r="Z54" i="1" s="1"/>
  <c r="Z58" i="1"/>
  <c r="V57" i="1"/>
  <c r="V50" i="1"/>
  <c r="V52" i="1" s="1"/>
  <c r="V54" i="1" s="1"/>
  <c r="V58" i="1"/>
  <c r="O58" i="1"/>
  <c r="O57" i="1"/>
  <c r="O50" i="1"/>
  <c r="O52" i="1" s="1"/>
  <c r="O54" i="1" s="1"/>
  <c r="X58" i="1"/>
  <c r="X50" i="1"/>
  <c r="X52" i="1" s="1"/>
  <c r="X54" i="1" s="1"/>
  <c r="X57" i="1"/>
  <c r="P58" i="1"/>
  <c r="P50" i="1"/>
  <c r="P52" i="1" s="1"/>
  <c r="P54" i="1" s="1"/>
  <c r="P57" i="1"/>
  <c r="H58" i="1"/>
  <c r="K58" i="1"/>
  <c r="K57" i="1"/>
  <c r="K50" i="1"/>
  <c r="K52" i="1" s="1"/>
  <c r="K54" i="1" s="1"/>
  <c r="W58" i="1"/>
  <c r="W57" i="1"/>
  <c r="W50" i="1"/>
  <c r="W52" i="1" s="1"/>
  <c r="W54" i="1" s="1"/>
  <c r="R46" i="1"/>
  <c r="N46" i="1"/>
  <c r="J46" i="1"/>
  <c r="F46" i="1"/>
  <c r="Y46" i="1"/>
  <c r="U46" i="1"/>
  <c r="Q46" i="1"/>
  <c r="M46" i="1"/>
  <c r="I46" i="1"/>
  <c r="Z13" i="1"/>
  <c r="Z20" i="1" s="1"/>
  <c r="Z24" i="1" s="1"/>
  <c r="Z26" i="1" s="1"/>
  <c r="Z28" i="1" s="1"/>
  <c r="J56" i="3"/>
  <c r="J53" i="3" s="1"/>
  <c r="G5" i="1"/>
  <c r="G38" i="1" s="1"/>
  <c r="G58" i="1" l="1"/>
  <c r="G57" i="1"/>
  <c r="G50" i="1"/>
  <c r="G52" i="1" s="1"/>
  <c r="G54" i="1" s="1"/>
  <c r="H50" i="1"/>
  <c r="H52" i="1" s="1"/>
  <c r="H54" i="1" s="1"/>
  <c r="D57" i="1"/>
  <c r="D50" i="1"/>
  <c r="D52" i="1" s="1"/>
  <c r="D54" i="1" s="1"/>
  <c r="L50" i="1"/>
  <c r="L52" i="1" s="1"/>
  <c r="L54" i="1" s="1"/>
  <c r="L57" i="1"/>
  <c r="C71" i="2"/>
  <c r="M50" i="1"/>
  <c r="M52" i="1" s="1"/>
  <c r="M54" i="1" s="1"/>
  <c r="M57" i="1"/>
  <c r="M58" i="1"/>
  <c r="F57" i="1"/>
  <c r="F50" i="1"/>
  <c r="F52" i="1" s="1"/>
  <c r="F54" i="1" s="1"/>
  <c r="F58" i="1"/>
  <c r="Q50" i="1"/>
  <c r="Q52" i="1" s="1"/>
  <c r="Q54" i="1" s="1"/>
  <c r="Q58" i="1"/>
  <c r="Q57" i="1"/>
  <c r="J57" i="1"/>
  <c r="J50" i="1"/>
  <c r="J52" i="1" s="1"/>
  <c r="J54" i="1" s="1"/>
  <c r="J58" i="1"/>
  <c r="E50" i="1"/>
  <c r="E52" i="1" s="1"/>
  <c r="E54" i="1" s="1"/>
  <c r="E57" i="1"/>
  <c r="E58" i="1"/>
  <c r="U50" i="1"/>
  <c r="U52" i="1" s="1"/>
  <c r="U54" i="1" s="1"/>
  <c r="U57" i="1"/>
  <c r="U58" i="1"/>
  <c r="N57" i="1"/>
  <c r="N50" i="1"/>
  <c r="N52" i="1" s="1"/>
  <c r="N54" i="1" s="1"/>
  <c r="N58" i="1"/>
  <c r="I50" i="1"/>
  <c r="I52" i="1" s="1"/>
  <c r="I54" i="1" s="1"/>
  <c r="I58" i="1"/>
  <c r="I57" i="1"/>
  <c r="Y50" i="1"/>
  <c r="Y52" i="1" s="1"/>
  <c r="Y54" i="1" s="1"/>
  <c r="Y58" i="1"/>
  <c r="Y57" i="1"/>
  <c r="R57" i="1"/>
  <c r="R50" i="1"/>
  <c r="R52" i="1" s="1"/>
  <c r="R54" i="1" s="1"/>
  <c r="R58" i="1"/>
  <c r="Z40" i="4"/>
  <c r="R40" i="4"/>
  <c r="J40" i="4"/>
  <c r="Y40" i="4"/>
  <c r="I40" i="4"/>
  <c r="S40" i="4"/>
  <c r="K40" i="4"/>
  <c r="X40" i="4"/>
  <c r="H40" i="4"/>
  <c r="L40" i="4"/>
  <c r="U40" i="4"/>
  <c r="V40" i="4"/>
  <c r="N40" i="4"/>
  <c r="F40" i="4"/>
  <c r="Q40" i="4"/>
  <c r="W40" i="4"/>
  <c r="O40" i="4"/>
  <c r="G40" i="4"/>
  <c r="P40" i="4"/>
  <c r="T40" i="4"/>
  <c r="D40" i="4"/>
  <c r="M40" i="4"/>
  <c r="E40" i="4"/>
</calcChain>
</file>

<file path=xl/sharedStrings.xml><?xml version="1.0" encoding="utf-8"?>
<sst xmlns="http://schemas.openxmlformats.org/spreadsheetml/2006/main" count="549" uniqueCount="179">
  <si>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</si>
  <si>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</si>
  <si>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</si>
  <si>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</si>
  <si>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</si>
  <si>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</si>
  <si>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</si>
  <si>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</si>
  <si>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</si>
  <si>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</si>
  <si>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</si>
  <si>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</si>
  <si>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</si>
  <si>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</si>
  <si>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</si>
  <si>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</si>
  <si>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</si>
  <si>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netto jednostek wycenianych metodą praw własności</t>
  </si>
  <si>
    <t>Zysk (strata) przed opodatkowaniem</t>
  </si>
  <si>
    <t>Podatek dochodowy</t>
  </si>
  <si>
    <t>Zysk (strata) netto z działalności kontynuowanej</t>
  </si>
  <si>
    <t>Zysk (strata) z działalności zaniechanej</t>
  </si>
  <si>
    <t>Zysk (strata) netto</t>
  </si>
  <si>
    <t>AKTYWA</t>
  </si>
  <si>
    <t>Aktywa trwałe</t>
  </si>
  <si>
    <t>Rzeczowe aktywa trwałe</t>
  </si>
  <si>
    <t xml:space="preserve">Wartości niematerialne </t>
  </si>
  <si>
    <t>Inwestycje w jednostkach podporządkowanych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</si>
  <si>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</si>
  <si>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</si>
  <si>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</si>
  <si>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</si>
  <si>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</si>
  <si>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</si>
  <si>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</si>
  <si>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</si>
  <si>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Rozliczenia międzyokresowe</t>
  </si>
  <si>
    <t>Środki pieniężne i ich ekwiwalenty</t>
  </si>
  <si>
    <t>AKTYWA  RAZEM</t>
  </si>
  <si>
    <t>PASYWA</t>
  </si>
  <si>
    <t>Kapitał własny</t>
  </si>
  <si>
    <t>Kapitał zakładowy</t>
  </si>
  <si>
    <t>Kapitał zapasowy ze sprzedaży akcji powyżej ceny nominalnej</t>
  </si>
  <si>
    <t>Akcje własne</t>
  </si>
  <si>
    <t>Pozostałe kapitały</t>
  </si>
  <si>
    <t>Niepodzielony wynik finansowy</t>
  </si>
  <si>
    <t>Wynik finansowy bieżącego okresu</t>
  </si>
  <si>
    <t>Zobowiązanie długoterminowe</t>
  </si>
  <si>
    <t>Kredyty i pożyczki</t>
  </si>
  <si>
    <t>- w tym pożyczki od jednostek powiązanych</t>
  </si>
  <si>
    <t>- w tym pożyczki i kredyty od jednostek pozostałych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</si>
  <si>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</si>
  <si>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</si>
  <si>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</si>
  <si>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</si>
  <si>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</si>
  <si>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</si>
  <si>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Pozostałe zobowiązania finansowe</t>
  </si>
  <si>
    <t>Zobowiązania handlowe</t>
  </si>
  <si>
    <t>Zobowiązania z tytułu bieżącego podatku dochodowego</t>
  </si>
  <si>
    <t>Pozostałe zobowiązania</t>
  </si>
  <si>
    <t>PASYWA  RAZEM</t>
  </si>
  <si>
    <t>DZIAŁALNOŚĆ OPERACYJNA</t>
  </si>
  <si>
    <t>Zysk / Strata przed opodatkowaniem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</si>
  <si>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</si>
  <si>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</si>
  <si>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</si>
  <si>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</si>
  <si>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</si>
  <si>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</si>
  <si>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</si>
  <si>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</si>
  <si>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</si>
  <si>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pozostałych aktywów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</si>
  <si>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</si>
  <si>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</si>
  <si>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</si>
  <si>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</si>
  <si>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</si>
  <si>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</si>
  <si>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</si>
  <si>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</si>
  <si>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</si>
  <si>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Inne wpływy inwestycyjne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</si>
  <si>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</si>
  <si>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</si>
  <si>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</si>
  <si>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</si>
  <si>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</si>
  <si>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</si>
  <si>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</si>
  <si>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</si>
  <si>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</si>
  <si>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</si>
  <si>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</si>
  <si>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</si>
  <si>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</si>
  <si>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</si>
  <si>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</si>
  <si>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</si>
  <si>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</si>
  <si>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 xml:space="preserve">Płatności zobowiązań z tytułu umów leasingu 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</si>
  <si>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</si>
  <si>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</si>
  <si>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</si>
  <si>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</si>
  <si>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</si>
  <si>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</si>
  <si>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</si>
  <si>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</t>
  </si>
  <si>
    <t>za okres 01.01.2021 - 31.03.2021</t>
  </si>
  <si>
    <t>za okres 01.01.2020 - 31.03.2020</t>
  </si>
  <si>
    <t>stan na 31.03.2021 r.</t>
  </si>
  <si>
    <t>stan na 31.12.2020 r.</t>
  </si>
  <si>
    <t>stan na 31.03.2020 r.</t>
  </si>
  <si>
    <t>1Q</t>
  </si>
  <si>
    <t>2Q</t>
  </si>
  <si>
    <t>3Q</t>
  </si>
  <si>
    <t>4Q</t>
  </si>
  <si>
    <t>za okres 01.01.2019 - 31.03.2019</t>
  </si>
  <si>
    <t>stan na 31.12.2019 r.</t>
  </si>
  <si>
    <t>stan na 31.03.2019 r.</t>
  </si>
  <si>
    <t>za okres 01.01.2018 - 31.03.2018</t>
  </si>
  <si>
    <t>stan na 31.12.2018 r.</t>
  </si>
  <si>
    <t>stan na 31.03.2018 r.</t>
  </si>
  <si>
    <t>stan na 31.12.2017 r.</t>
  </si>
  <si>
    <t>stan na 31.03.2017 r.</t>
  </si>
  <si>
    <t>za okres 01.01.2017 - 31.03.2017</t>
  </si>
  <si>
    <t>za okres 01.01.2016 - 31.03.2016</t>
  </si>
  <si>
    <t>stan na 31.12.2016 r.</t>
  </si>
  <si>
    <t>stan na 31.03.2016 r.</t>
  </si>
  <si>
    <t>za okres 01.01.2020 - 30.06.2020</t>
  </si>
  <si>
    <t>za okres 01.01.2019 - 30.06.2019</t>
  </si>
  <si>
    <t>stan na 30.06.2020 r.</t>
  </si>
  <si>
    <t>stan na 30.06.2019 r.</t>
  </si>
  <si>
    <t>za okres 01.01.2018 - 30.06.2018</t>
  </si>
  <si>
    <t>stan na 30.06.2018 r.</t>
  </si>
  <si>
    <t>za okres 01.01.2017 - 30.06.2017</t>
  </si>
  <si>
    <t>stan na 30.06.2017 r.</t>
  </si>
  <si>
    <t>za okres 01.01.2016 - 30.06.2016</t>
  </si>
  <si>
    <t>stan na 30.06.2016 r.</t>
  </si>
  <si>
    <t>za okres 01.01.2020 - 30.09.2020</t>
  </si>
  <si>
    <t>za okres 01.01.2019 - 30.09.2019</t>
  </si>
  <si>
    <t>stan na 30.09.2020 r.</t>
  </si>
  <si>
    <t>za okres 01.01.2018 - 30.09.2018</t>
  </si>
  <si>
    <t>za okres 01.01.2017 - 30.09.2017</t>
  </si>
  <si>
    <t>stan na 30.09.2018 r.</t>
  </si>
  <si>
    <t>za okres 01.01.2016 - 30.09.2016</t>
  </si>
  <si>
    <t>stan na 30.09.2017 r.</t>
  </si>
  <si>
    <t>stan na 30.09.2016 r.</t>
  </si>
  <si>
    <t>za okres 01.01.2020 - 31.12.2020</t>
  </si>
  <si>
    <t>za okres 01.01.2019 - 31.12.2019</t>
  </si>
  <si>
    <t>za okres 01.01.2018 - 31.12.2018</t>
  </si>
  <si>
    <t>za okres 01.01.2017 - 31.12.2017</t>
  </si>
  <si>
    <t>za okres 01.01.2016 - 31.12.2016</t>
  </si>
  <si>
    <t>stan na 30.09.2019 r.</t>
  </si>
  <si>
    <t>za okres 01.01.2021 - 31.12.2021</t>
  </si>
  <si>
    <t>za okres 01.01.2021 - 30.06.2021</t>
  </si>
  <si>
    <t>za okres 01.01.2021 - 30.09.2021</t>
  </si>
  <si>
    <t>dane w tys PLN</t>
  </si>
  <si>
    <t>Rachunek Zysków i Strat</t>
  </si>
  <si>
    <t>Spółki ENEL-MED. S.A.</t>
  </si>
  <si>
    <t>Rachunek Przepływów Pieniężnych</t>
  </si>
  <si>
    <t>stan na 30.06.2021 r.</t>
  </si>
  <si>
    <t>stan na 30.03.2021 r.</t>
  </si>
  <si>
    <t>stan na 31.12.2021 r.</t>
  </si>
  <si>
    <t>stan na 30.09.2021 r.</t>
  </si>
  <si>
    <t>dane wg MSSF 16 od 1.01.2019 r</t>
  </si>
  <si>
    <t>Aktywa z tytułu prawa do użytkowania</t>
  </si>
  <si>
    <r>
      <t xml:space="preserve">dane </t>
    </r>
    <r>
      <rPr>
        <b/>
        <u/>
        <sz val="8"/>
        <color rgb="FF0062AC"/>
        <rFont val="Arial"/>
        <family val="2"/>
        <charset val="238"/>
      </rPr>
      <t>bez wpływu MSSF 16</t>
    </r>
  </si>
  <si>
    <t>EBITDA*</t>
  </si>
  <si>
    <t>EBITDA skorygowana**</t>
  </si>
  <si>
    <t>* EBITDA = Zysk (strata) na działalności operacyjnej + Amortyzacja</t>
  </si>
  <si>
    <t>** EBITDA skorygowana = EBITDA - Pozostałe przychody operacyjne + Pozostałe koszty operacyjne</t>
  </si>
  <si>
    <t xml:space="preserve">    - w tym pożyczki od jednostek powiązanych</t>
  </si>
  <si>
    <t xml:space="preserve">    - w tym pożyczki i kredyty od jednostek pozostałych</t>
  </si>
  <si>
    <t>Zobowiązania leasingowe</t>
  </si>
  <si>
    <t>-</t>
  </si>
  <si>
    <r>
      <t xml:space="preserve">dane </t>
    </r>
    <r>
      <rPr>
        <b/>
        <u/>
        <sz val="8"/>
        <color rgb="FF0062AC"/>
        <rFont val="Arial"/>
        <family val="2"/>
        <charset val="238"/>
      </rPr>
      <t>wg MSSF 16</t>
    </r>
    <r>
      <rPr>
        <b/>
        <sz val="8"/>
        <color rgb="FF0062AC"/>
        <rFont val="Arial"/>
        <family val="2"/>
        <charset val="238"/>
      </rPr>
      <t xml:space="preserve"> od 1.01.2019 r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</si>
</sst>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2AC"/>
      <name val="Calibri"/>
      <family val="2"/>
      <charset val="238"/>
      <scheme val="minor"/>
    </font>
    <font>
      <b/>
      <sz val="8"/>
      <color rgb="FF0062AC"/>
      <name val="Arial"/>
      <family val="2"/>
      <charset val="238"/>
    </font>
    <font>
      <sz val="8"/>
      <color rgb="FF0062AC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8"/>
      <color rgb="FF0062AC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8"/>
      <color rgb="FF0062AC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8"/>
      <color rgb="FF0062AC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164" fontId="2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1" applyNumberFormat="1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 applyProtection="1">
      <alignment vertical="center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0" fontId="9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3" fillId="0" borderId="2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righ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16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1" applyNumberFormat="1" applyFont="1" applyBorder="1" applyAlignment="1">
      <alignment vertical="center"/>
    </xf>
    <xf numFmtId="164" fontId="3" fillId="0" borderId="6" xfId="0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5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6" xfId="1" applyNumberFormat="1" applyFont="1" applyBorder="1" applyAlignment="1" applyProtection="1">
      <alignment horizontal="right" vertical="center" wrapText="1"/>
      <protection locked="0"/>
    </xf>
    <xf numFmtId="164" fontId="3" fillId="0" borderId="6" xfId="1" applyNumberFormat="1" applyFont="1" applyBorder="1" applyAlignment="1">
      <alignment horizontal="right"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2" fillId="0" borderId="6" xfId="1" applyNumberFormat="1" applyFont="1" applyBorder="1" applyAlignment="1" applyProtection="1">
      <alignment horizontal="right" vertical="center" wrapText="1"/>
      <protection locked="0"/>
    </xf>
    <xf numFmtId="0" fontId="2" fillId="2" borderId="10" xfId="1" applyFont="1" applyFill="1" applyBorder="1" applyAlignment="1">
      <alignment horizontal="center" vertical="center" wrapText="1"/>
    </xf>
    <xf numFmtId="0" fontId="8" fillId="0" borderId="0" xfId="0" applyFont="1"/>
    <xf numFmtId="164" fontId="2" fillId="0" borderId="2" xfId="1" applyNumberFormat="1" applyFont="1" applyFill="1" applyBorder="1" applyAlignment="1">
      <alignment horizontal="left" vertical="center" wrapText="1" indent="1"/>
    </xf>
    <xf numFmtId="164" fontId="3" fillId="0" borderId="2" xfId="1" applyNumberFormat="1" applyFont="1" applyFill="1" applyBorder="1" applyAlignment="1">
      <alignment horizontal="left" vertical="center" wrapText="1" indent="1"/>
    </xf>
    <xf numFmtId="164" fontId="2" fillId="0" borderId="2" xfId="1" applyNumberFormat="1" applyFont="1" applyFill="1" applyBorder="1" applyAlignment="1">
      <alignment vertical="center" wrapText="1"/>
    </xf>
    <xf numFmtId="164" fontId="2" fillId="0" borderId="2" xfId="1" applyNumberFormat="1" applyFont="1" applyBorder="1" applyAlignment="1">
      <alignment horizontal="left" vertical="center" indent="1"/>
    </xf>
    <xf numFmtId="164" fontId="2" fillId="0" borderId="2" xfId="1" applyNumberFormat="1" applyFont="1" applyFill="1" applyBorder="1" applyAlignment="1" applyProtection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164" fontId="7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2" xfId="1" quotePrefix="1" applyNumberFormat="1" applyFont="1" applyFill="1" applyBorder="1" applyAlignment="1">
      <alignment vertical="center" wrapText="1"/>
    </xf>
    <xf numFmtId="0" fontId="2" fillId="0" borderId="2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0" borderId="8" xfId="1" applyNumberFormat="1" applyFont="1" applyFill="1" applyBorder="1" applyAlignment="1">
      <alignment horizontal="right" vertical="center" wrapText="1"/>
    </xf>
    <xf numFmtId="164" fontId="2" fillId="0" borderId="9" xfId="1" applyNumberFormat="1" applyFont="1" applyFill="1" applyBorder="1" applyAlignment="1">
      <alignment horizontal="righ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3" borderId="0" xfId="0" applyNumberFormat="1" applyFill="1"/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2" borderId="16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164" fontId="11" fillId="0" borderId="1" xfId="1" applyNumberFormat="1" applyFont="1" applyFill="1" applyBorder="1" applyAlignment="1">
      <alignment horizontal="right" vertical="center" wrapText="1"/>
    </xf>
    <xf numFmtId="164" fontId="11" fillId="0" borderId="6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2" fillId="0" borderId="1" xfId="1" applyNumberFormat="1" applyFont="1" applyFill="1" applyBorder="1" applyAlignment="1">
      <alignment horizontal="right" vertical="center" wrapText="1"/>
    </xf>
    <xf numFmtId="164" fontId="12" fillId="0" borderId="6" xfId="1" applyNumberFormat="1" applyFont="1" applyBorder="1" applyAlignment="1">
      <alignment horizontal="right" vertical="center" wrapText="1"/>
    </xf>
    <xf numFmtId="164" fontId="12" fillId="0" borderId="1" xfId="2" applyNumberFormat="1" applyFont="1" applyFill="1" applyBorder="1" applyAlignment="1" applyProtection="1">
      <alignment vertical="center"/>
    </xf>
    <xf numFmtId="164" fontId="12" fillId="0" borderId="6" xfId="1" applyNumberFormat="1" applyFont="1" applyFill="1" applyBorder="1" applyAlignment="1">
      <alignment horizontal="right" vertical="center" wrapText="1"/>
    </xf>
    <xf numFmtId="164" fontId="12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6" xfId="1" applyNumberFormat="1" applyFont="1" applyBorder="1" applyAlignment="1" applyProtection="1">
      <alignment horizontal="right" vertical="center" wrapText="1"/>
      <protection locked="0"/>
    </xf>
    <xf numFmtId="164" fontId="12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2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0" fontId="11" fillId="2" borderId="2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right" vertical="center" wrapText="1"/>
    </xf>
    <xf numFmtId="164" fontId="11" fillId="0" borderId="10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Border="1" applyAlignment="1">
      <alignment vertical="center"/>
    </xf>
    <xf numFmtId="164" fontId="12" fillId="0" borderId="6" xfId="0" applyNumberFormat="1" applyFont="1" applyBorder="1" applyAlignment="1" applyProtection="1">
      <alignment vertical="center"/>
      <protection locked="0"/>
    </xf>
    <xf numFmtId="164" fontId="12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3" xfId="1" applyNumberFormat="1" applyFont="1" applyFill="1" applyBorder="1" applyAlignment="1">
      <alignment horizontal="right" vertical="center" wrapText="1"/>
    </xf>
    <xf numFmtId="164" fontId="12" fillId="0" borderId="10" xfId="1" applyNumberFormat="1" applyFont="1" applyFill="1" applyBorder="1" applyAlignment="1">
      <alignment horizontal="right" vertical="center" wrapText="1"/>
    </xf>
    <xf numFmtId="164" fontId="14" fillId="0" borderId="5" xfId="1" applyNumberFormat="1" applyFont="1" applyFill="1" applyBorder="1" applyAlignment="1">
      <alignment horizontal="right" vertical="center" wrapText="1"/>
    </xf>
    <xf numFmtId="164" fontId="14" fillId="0" borderId="1" xfId="1" applyNumberFormat="1" applyFont="1" applyFill="1" applyBorder="1" applyAlignment="1">
      <alignment horizontal="right" vertical="center" wrapText="1"/>
    </xf>
    <xf numFmtId="164" fontId="14" fillId="0" borderId="6" xfId="1" applyNumberFormat="1" applyFont="1" applyFill="1" applyBorder="1" applyAlignment="1">
      <alignment horizontal="right" vertical="center" wrapText="1"/>
    </xf>
    <xf numFmtId="164" fontId="14" fillId="0" borderId="3" xfId="1" applyNumberFormat="1" applyFont="1" applyFill="1" applyBorder="1" applyAlignment="1">
      <alignment horizontal="right" vertical="center" wrapText="1"/>
    </xf>
    <xf numFmtId="164" fontId="14" fillId="0" borderId="10" xfId="1" applyNumberFormat="1" applyFont="1" applyFill="1" applyBorder="1" applyAlignment="1">
      <alignment horizontal="right" vertical="center" wrapText="1"/>
    </xf>
    <xf numFmtId="164" fontId="14" fillId="0" borderId="7" xfId="1" applyNumberFormat="1" applyFont="1" applyFill="1" applyBorder="1" applyAlignment="1">
      <alignment horizontal="right" vertical="center" wrapText="1"/>
    </xf>
    <xf numFmtId="164" fontId="14" fillId="0" borderId="8" xfId="1" applyNumberFormat="1" applyFont="1" applyFill="1" applyBorder="1" applyAlignment="1">
      <alignment horizontal="right" vertical="center" wrapText="1"/>
    </xf>
    <xf numFmtId="164" fontId="14" fillId="0" borderId="9" xfId="1" applyNumberFormat="1" applyFont="1" applyFill="1" applyBorder="1" applyAlignment="1">
      <alignment horizontal="right" vertical="center" wrapText="1"/>
    </xf>
    <xf numFmtId="164" fontId="14" fillId="0" borderId="11" xfId="1" applyNumberFormat="1" applyFont="1" applyFill="1" applyBorder="1" applyAlignment="1">
      <alignment horizontal="right" vertical="center" wrapText="1"/>
    </xf>
    <xf numFmtId="164" fontId="14" fillId="0" borderId="12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164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1" applyNumberFormat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 applyProtection="1">
      <alignment vertical="center" wrapText="1"/>
      <protection locked="0"/>
    </xf>
    <xf numFmtId="164" fontId="3" fillId="0" borderId="6" xfId="1" applyNumberFormat="1" applyFont="1" applyFill="1" applyBorder="1" applyAlignment="1" applyProtection="1">
      <alignment vertical="center" wrapText="1"/>
      <protection locked="0"/>
    </xf>
    <xf numFmtId="164" fontId="2" fillId="0" borderId="5" xfId="1" applyNumberFormat="1" applyFont="1" applyFill="1" applyBorder="1" applyAlignment="1" applyProtection="1">
      <alignment vertical="center" wrapText="1"/>
      <protection locked="0"/>
    </xf>
    <xf numFmtId="164" fontId="2" fillId="0" borderId="6" xfId="1" applyNumberFormat="1" applyFont="1" applyFill="1" applyBorder="1" applyAlignment="1" applyProtection="1">
      <alignment vertical="center" wrapText="1"/>
      <protection locked="0"/>
    </xf>
    <xf numFmtId="164" fontId="3" fillId="0" borderId="5" xfId="1" applyNumberFormat="1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vertical="center" wrapText="1"/>
    </xf>
    <xf numFmtId="164" fontId="2" fillId="0" borderId="6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49" fontId="6" fillId="0" borderId="2" xfId="1" quotePrefix="1" applyNumberFormat="1" applyFont="1" applyFill="1" applyBorder="1" applyAlignment="1">
      <alignment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6" fillId="0" borderId="1" xfId="1" applyNumberFormat="1" applyFont="1" applyFill="1" applyBorder="1" applyAlignment="1">
      <alignment horizontal="right" vertical="center" wrapText="1"/>
    </xf>
    <xf numFmtId="164" fontId="16" fillId="0" borderId="6" xfId="1" applyNumberFormat="1" applyFont="1" applyBorder="1" applyAlignment="1">
      <alignment horizontal="right" vertical="center" wrapText="1"/>
    </xf>
    <xf numFmtId="164" fontId="16" fillId="0" borderId="6" xfId="1" applyNumberFormat="1" applyFont="1" applyFill="1" applyBorder="1" applyAlignment="1">
      <alignment horizontal="right" vertical="center" wrapText="1"/>
    </xf>
    <xf numFmtId="0" fontId="17" fillId="0" borderId="0" xfId="0" applyFont="1"/>
    <xf numFmtId="0" fontId="3" fillId="0" borderId="6" xfId="0" applyFont="1" applyBorder="1"/>
    <xf numFmtId="0" fontId="2" fillId="2" borderId="19" xfId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wrapText="1"/>
    </xf>
    <xf numFmtId="164" fontId="2" fillId="4" borderId="1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2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/>
    <xf numFmtId="164" fontId="2" fillId="4" borderId="5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7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  <protection locked="0"/>
    </xf>
    <xf numFmtId="49" fontId="2" fillId="4" borderId="2" xfId="1" applyNumberFormat="1" applyFont="1" applyFill="1" applyBorder="1" applyAlignment="1">
      <alignment vertical="center" wrapText="1"/>
    </xf>
    <xf numFmtId="49" fontId="4" fillId="4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4" fillId="0" borderId="22" xfId="1" applyNumberFormat="1" applyFont="1" applyFill="1" applyBorder="1" applyAlignment="1">
      <alignment horizontal="left" vertical="center" wrapText="1"/>
    </xf>
    <xf numFmtId="3" fontId="3" fillId="0" borderId="20" xfId="1" applyNumberFormat="1" applyFont="1" applyFill="1" applyBorder="1" applyAlignment="1">
      <alignment horizontal="right" vertical="center" wrapText="1"/>
    </xf>
    <xf numFmtId="164" fontId="2" fillId="4" borderId="5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164" fontId="2" fillId="4" borderId="6" xfId="1" applyNumberFormat="1" applyFont="1" applyFill="1" applyBorder="1" applyAlignment="1">
      <alignment horizontal="right" vertical="center" wrapText="1"/>
    </xf>
    <xf numFmtId="0" fontId="0" fillId="0" borderId="0" xfId="0" applyFont="1"/>
    <xf numFmtId="49" fontId="6" fillId="0" borderId="2" xfId="1" applyNumberFormat="1" applyFont="1" applyFill="1" applyBorder="1" applyAlignment="1">
      <alignment vertical="center" wrapText="1"/>
    </xf>
    <xf numFmtId="164" fontId="6" fillId="0" borderId="6" xfId="1" applyNumberFormat="1" applyFont="1" applyBorder="1" applyAlignment="1">
      <alignment horizontal="right" vertical="center" wrapText="1"/>
    </xf>
    <xf numFmtId="164" fontId="3" fillId="0" borderId="21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23" xfId="1" applyNumberFormat="1" applyFont="1" applyBorder="1" applyAlignment="1" applyProtection="1">
      <alignment horizontal="right" vertical="center" wrapText="1"/>
      <protection locked="0"/>
    </xf>
    <xf numFmtId="164" fontId="2" fillId="0" borderId="25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1" applyNumberFormat="1" applyFont="1" applyBorder="1" applyAlignment="1" applyProtection="1">
      <alignment horizontal="right" vertical="center" wrapText="1"/>
      <protection locked="0"/>
    </xf>
    <xf numFmtId="49" fontId="3" fillId="0" borderId="22" xfId="1" applyNumberFormat="1" applyFont="1" applyFill="1" applyBorder="1" applyAlignment="1">
      <alignment vertical="center" wrapText="1"/>
    </xf>
    <xf numFmtId="164" fontId="12" fillId="0" borderId="19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23" xfId="1" applyNumberFormat="1" applyFont="1" applyBorder="1" applyAlignment="1" applyProtection="1">
      <alignment horizontal="right" vertical="center" wrapText="1"/>
      <protection locked="0"/>
    </xf>
    <xf numFmtId="164" fontId="12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1" applyNumberFormat="1" applyFont="1" applyFill="1" applyBorder="1" applyAlignment="1">
      <alignment horizontal="right" vertical="center" wrapText="1"/>
    </xf>
    <xf numFmtId="164" fontId="2" fillId="0" borderId="25" xfId="1" applyNumberFormat="1" applyFont="1" applyFill="1" applyBorder="1" applyAlignment="1">
      <alignment horizontal="right" vertical="center" wrapText="1"/>
    </xf>
    <xf numFmtId="164" fontId="2" fillId="0" borderId="26" xfId="1" applyNumberFormat="1" applyFont="1" applyFill="1" applyBorder="1" applyAlignment="1">
      <alignment horizontal="right" vertical="center" wrapText="1"/>
    </xf>
    <xf numFmtId="164" fontId="11" fillId="0" borderId="24" xfId="1" applyNumberFormat="1" applyFont="1" applyFill="1" applyBorder="1" applyAlignment="1">
      <alignment horizontal="right" vertical="center" wrapText="1"/>
    </xf>
    <xf numFmtId="164" fontId="11" fillId="0" borderId="25" xfId="1" applyNumberFormat="1" applyFont="1" applyFill="1" applyBorder="1" applyAlignment="1">
      <alignment horizontal="right" vertical="center" wrapText="1"/>
    </xf>
    <xf numFmtId="164" fontId="11" fillId="0" borderId="26" xfId="1" applyNumberFormat="1" applyFont="1" applyFill="1" applyBorder="1" applyAlignment="1">
      <alignment horizontal="right" vertical="center" wrapText="1"/>
    </xf>
    <xf numFmtId="164" fontId="12" fillId="0" borderId="21" xfId="2" applyNumberFormat="1" applyFont="1" applyFill="1" applyBorder="1" applyAlignment="1" applyProtection="1">
      <alignment horizontal="right" vertical="center" wrapText="1"/>
    </xf>
    <xf numFmtId="49" fontId="2" fillId="4" borderId="22" xfId="1" applyNumberFormat="1" applyFont="1" applyFill="1" applyBorder="1" applyAlignment="1">
      <alignment vertical="center" wrapText="1"/>
    </xf>
    <xf numFmtId="164" fontId="2" fillId="4" borderId="19" xfId="1" applyNumberFormat="1" applyFont="1" applyFill="1" applyBorder="1" applyAlignment="1">
      <alignment horizontal="right" vertical="center" wrapText="1"/>
    </xf>
    <xf numFmtId="164" fontId="2" fillId="4" borderId="23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9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21" xfId="2" applyNumberFormat="1" applyFont="1" applyFill="1" applyBorder="1" applyAlignment="1" applyProtection="1">
      <alignment vertical="center"/>
    </xf>
    <xf numFmtId="164" fontId="2" fillId="0" borderId="25" xfId="2" applyNumberFormat="1" applyFont="1" applyFill="1" applyBorder="1" applyAlignment="1" applyProtection="1">
      <alignment vertical="center"/>
    </xf>
    <xf numFmtId="0" fontId="2" fillId="4" borderId="2" xfId="0" applyFont="1" applyFill="1" applyBorder="1"/>
    <xf numFmtId="0" fontId="3" fillId="0" borderId="2" xfId="0" applyFont="1" applyBorder="1"/>
    <xf numFmtId="0" fontId="6" fillId="0" borderId="2" xfId="0" applyFont="1" applyFill="1" applyBorder="1"/>
    <xf numFmtId="0" fontId="2" fillId="0" borderId="18" xfId="0" applyFont="1" applyBorder="1"/>
    <xf numFmtId="49" fontId="6" fillId="0" borderId="0" xfId="1" applyNumberFormat="1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">
    <cellStyle name="Normalny" xfId="0" builtinId="0"/>
    <cellStyle name="Normalny 4" xfId="2"/>
    <cellStyle name="Normalny_bilans_przekształceń" xfId="1"/>
  </cellStyles>
  <dxfs count="0"/>
  <tableStyles count="0" defaultTableStyle="TableStyleMedium2" defaultPivotStyle="PivotStyleLight16"/>
  <colors>
    <mruColors>
      <color rgb="FF0062AC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29</xdr:row>
      <xdr:rowOff>0</xdr:rowOff>
    </xdr:from>
    <xdr:to>
      <xdr:col>17</xdr:col>
      <xdr:colOff>590550</xdr:colOff>
      <xdr:row>31</xdr:row>
      <xdr:rowOff>66675</xdr:rowOff>
    </xdr:to>
    <xdr:sp macro="" textlink="">
      <xdr:nvSpPr>
        <xdr:cNvPr id="3" name="pole tekstowe 2"/>
        <xdr:cNvSpPr txBox="1"/>
      </xdr:nvSpPr>
      <xdr:spPr>
        <a:xfrm>
          <a:off x="142874" y="6076950"/>
          <a:ext cx="13325476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 Wprowadzenie standardu rachunkowości MSSF 16 leasing spowodowało bardzo duże zmiany w sposobie prezentacji danych zarówno w rachunku zysku i strat, jak i bilansu Spółki i Grupy. </a:t>
          </a:r>
        </a:p>
        <a:p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Analiza danych finansowych </a:t>
          </a:r>
          <a:r>
            <a:rPr lang="pl-PL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bez wpływu MSSF 16 </a:t>
          </a:r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 patrz poniżej) pozwala na porównanie bieżących wyników Spółki i Grupy z wynikami historycznymi, jak i lepiej odzwierciedla bieżącą sytuację operacyjną Spółki i Grupy.</a:t>
          </a:r>
          <a:endParaRPr lang="pl-PL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17</xdr:col>
      <xdr:colOff>571501</xdr:colOff>
      <xdr:row>25</xdr:row>
      <xdr:rowOff>66675</xdr:rowOff>
    </xdr:to>
    <xdr:sp macro="" textlink="">
      <xdr:nvSpPr>
        <xdr:cNvPr id="3" name="pole tekstowe 2"/>
        <xdr:cNvSpPr txBox="1"/>
      </xdr:nvSpPr>
      <xdr:spPr>
        <a:xfrm>
          <a:off x="123825" y="4400550"/>
          <a:ext cx="13325476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 Wprowadzenie standardu rachunkowości MSSF 16 leasing spowodowało bardzo duże zmiany w sposobie prezentacji danych zarówno w rachunku zysku i strat, jak i bilansu Spółki i Grupy. </a:t>
          </a:r>
        </a:p>
        <a:p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Analiza danych finansowych </a:t>
          </a:r>
          <a:r>
            <a:rPr lang="pl-PL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bez wpływu MSSF 16 </a:t>
          </a:r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 patrz poniżej) pozwala na porównanie bieżących wyników Spółki i Grupy z wynikami historycznymi, jak i lepiej odzwierciedla bieżącą sytuację operacyjną Spółki i Grupy.</a:t>
          </a:r>
          <a:endParaRPr lang="pl-PL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18</xdr:col>
      <xdr:colOff>381001</xdr:colOff>
      <xdr:row>39</xdr:row>
      <xdr:rowOff>66675</xdr:rowOff>
    </xdr:to>
    <xdr:sp macro="" textlink="">
      <xdr:nvSpPr>
        <xdr:cNvPr id="3" name="pole tekstowe 2"/>
        <xdr:cNvSpPr txBox="1"/>
      </xdr:nvSpPr>
      <xdr:spPr>
        <a:xfrm>
          <a:off x="123825" y="7010400"/>
          <a:ext cx="13325476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 Wprowadzenie standardu rachunkowości MSSF 16 leasing spowodowało bardzo duże zmiany w sposobie prezentacji danych zarówno w rachunku zysku i strat, jak i bilansu Spółki i Grupy. </a:t>
          </a:r>
        </a:p>
        <a:p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Analiza danych finansowych </a:t>
          </a:r>
          <a:r>
            <a:rPr lang="pl-PL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bez wpływu MSSF 16 </a:t>
          </a:r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 patrz poniżej) pozwala na porównanie bieżących wyników Spółki i Grupy z wynikami historycznymi, jak i lepiej odzwierciedla bieżącą sytuację operacyjną Spółki i Grupy.</a:t>
          </a:r>
          <a:endParaRPr lang="pl-PL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l\fs\Dzialowe\Departament_Finansowy\SF%20ENEL-MED%20SA\SF%2031.03.2018%20Enel-Med%20SA\Raporty\SF%20MSSF%2031.03.2018-%20jedn%20w%20ty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l\fs\Dzialowe\Departament_Finansowy\SF%20ENEL-MED%20SA\SF%202018%20Enel-Med%20SA\raporty\SF%20MSSF%2031%2012%202018%20jednostkowe%20w%20ty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 -Rzeczowe aktywa trwałe"/>
      <sheetName val="NOTA 2 -Wartości niematerialne"/>
      <sheetName val="NOTA 3 - Inw. i poz.akt.trw"/>
      <sheetName val="NOTA 4 - Zapasy"/>
      <sheetName val="NOTA 5 - Należności"/>
      <sheetName val="NOTA 6 - Podatek odroczony"/>
      <sheetName val="NOTA 7 i 8- Rezerwy"/>
      <sheetName val="NOTA 9 - Emisja dłuż. i kapit."/>
      <sheetName val="NOTA 10 - Dywidenda"/>
      <sheetName val="NOTA 11 - Podmioty powiązane"/>
      <sheetName val="NOTA 11- Niespłacone poż."/>
      <sheetName val="NOTA 12 - Zob. warunko"/>
      <sheetName val="INSTRUMENTY FINANSOWE 1"/>
      <sheetName val="INSTRUMENTY FINANSOWE all"/>
      <sheetName val="Arkusz1"/>
    </sheetNames>
    <sheetDataSet>
      <sheetData sheetId="0">
        <row r="17">
          <cell r="B17" t="str">
            <v>01.01.2017 - 31.03.2017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,2 -  segmenty"/>
      <sheetName val="NOTA 1,2 - Przychody 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 Wartość godziwa"/>
      <sheetName val="NOTA 13 -Rzeczowe aktywa trwałe"/>
      <sheetName val="NOTA 14 -Wartości niematerialne"/>
      <sheetName val="NOTA 15 - Nieruchomości inwest"/>
      <sheetName val="NOTA 16,17 - Inw. i poz.akt.trw"/>
      <sheetName val="NOTA 18,19,20- akt.fin."/>
      <sheetName val="NOTA 21 - Zapasy"/>
      <sheetName val="NOTA 22 - Umowy długoterminowe"/>
      <sheetName val="NOTA 23,24 - Należności"/>
      <sheetName val="NOTA 25 - RMK"/>
      <sheetName val="NOTA 26 - Środki pieniężne"/>
      <sheetName val="NOTA 27,29,30,31 - Kapitały"/>
      <sheetName val="NOTA 32 - Kredyty i pożyczki"/>
      <sheetName val="NOTA 33 Zobowiązania finansowe"/>
      <sheetName val="NOTA 34 - Inne zob. długoterm."/>
      <sheetName val="NOTA 35,36 - Zob. hand. i pozos"/>
      <sheetName val="NOTA 37,38 - ZFŚS, Zob. warunko"/>
      <sheetName val="NOTA 39 - Leasing"/>
      <sheetName val="NOTA 40 - RMP"/>
      <sheetName val="NOTA 41,42 - Rezerwy"/>
      <sheetName val="NOTA 43 - Zarządzanie ryzykiem"/>
      <sheetName val="NOTA 44 - Instrumenty finansowe"/>
      <sheetName val="NOTA 45 - Zarządzanie kapitałem"/>
      <sheetName val="NOTA 46 Świadczenia pracownicze"/>
      <sheetName val="NOTA 47 - Podmioty powiązane"/>
      <sheetName val="NOTA 47 c.d. Podmioty powiązan "/>
      <sheetName val="NOTA 48 - Wynagrodzenie kadry "/>
      <sheetName val="NOTA 49 - Sruktura zatrudnienia"/>
      <sheetName val="NOTA 50 - Leasing operacyjny"/>
      <sheetName val="NOTA 51 - Aktywowane koszty"/>
      <sheetName val="NOTA 57 - Sprawozdanie skonsol."/>
      <sheetName val="NOTA 58 - Wynagrodzenie BR"/>
      <sheetName val="NOTA 59 - Objasnienia do RPP"/>
      <sheetName val="RPP 1"/>
      <sheetName val="Arkusz1"/>
    </sheetNames>
    <sheetDataSet>
      <sheetData sheetId="0">
        <row r="12">
          <cell r="B12" t="str">
            <v>01.01.2017 - 31.12.2017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0"/>
  <sheetViews>
    <sheetView tabSelected="1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B5" sqref="B5"/>
    </sheetView>
  </sheetViews>
  <sheetFormatPr defaultRowHeight="15" x14ac:dyDescent="0.25"/>
  <cols>
    <col min="1" max="1" width="2" style="21" customWidth="1"/>
    <col min="2" max="2" width="54" style="21" customWidth="1"/>
    <col min="3" max="16384" width="9.140625" style="21"/>
  </cols>
  <sheetData>
    <row r="1" spans="2:26" ht="21" x14ac:dyDescent="0.35">
      <c r="B1" s="129" t="s">
        <v>160</v>
      </c>
    </row>
    <row r="2" spans="2:26" ht="15.75" thickBot="1" x14ac:dyDescent="0.3">
      <c r="B2" s="100" t="s">
        <v>161</v>
      </c>
    </row>
    <row r="3" spans="2:26" x14ac:dyDescent="0.25">
      <c r="C3" s="214">
        <v>2016</v>
      </c>
      <c r="D3" s="215"/>
      <c r="E3" s="215"/>
      <c r="F3" s="216"/>
      <c r="G3" s="214">
        <v>2017</v>
      </c>
      <c r="H3" s="215"/>
      <c r="I3" s="215"/>
      <c r="J3" s="216"/>
      <c r="K3" s="214">
        <v>2018</v>
      </c>
      <c r="L3" s="215"/>
      <c r="M3" s="215"/>
      <c r="N3" s="216"/>
      <c r="O3" s="211">
        <v>2019</v>
      </c>
      <c r="P3" s="212"/>
      <c r="Q3" s="212"/>
      <c r="R3" s="213"/>
      <c r="S3" s="211">
        <v>2020</v>
      </c>
      <c r="T3" s="212"/>
      <c r="U3" s="212"/>
      <c r="V3" s="213"/>
      <c r="W3" s="211">
        <v>2021</v>
      </c>
      <c r="X3" s="212"/>
      <c r="Y3" s="212"/>
      <c r="Z3" s="213"/>
    </row>
    <row r="4" spans="2:26" x14ac:dyDescent="0.25">
      <c r="B4" s="21" t="s">
        <v>159</v>
      </c>
      <c r="C4" s="77" t="s">
        <v>115</v>
      </c>
      <c r="D4" s="78" t="s">
        <v>116</v>
      </c>
      <c r="E4" s="78" t="s">
        <v>117</v>
      </c>
      <c r="F4" s="79" t="s">
        <v>118</v>
      </c>
      <c r="G4" s="77" t="s">
        <v>115</v>
      </c>
      <c r="H4" s="78" t="s">
        <v>116</v>
      </c>
      <c r="I4" s="78" t="s">
        <v>117</v>
      </c>
      <c r="J4" s="79" t="s">
        <v>118</v>
      </c>
      <c r="K4" s="77" t="s">
        <v>115</v>
      </c>
      <c r="L4" s="78" t="s">
        <v>116</v>
      </c>
      <c r="M4" s="78" t="s">
        <v>117</v>
      </c>
      <c r="N4" s="79" t="s">
        <v>118</v>
      </c>
      <c r="O4" s="80" t="s">
        <v>115</v>
      </c>
      <c r="P4" s="81" t="s">
        <v>116</v>
      </c>
      <c r="Q4" s="81" t="s">
        <v>117</v>
      </c>
      <c r="R4" s="82" t="s">
        <v>118</v>
      </c>
      <c r="S4" s="80" t="s">
        <v>115</v>
      </c>
      <c r="T4" s="81" t="s">
        <v>116</v>
      </c>
      <c r="U4" s="81" t="s">
        <v>117</v>
      </c>
      <c r="V4" s="82" t="s">
        <v>118</v>
      </c>
      <c r="W4" s="80" t="s">
        <v>115</v>
      </c>
      <c r="X4" s="81" t="s">
        <v>116</v>
      </c>
      <c r="Y4" s="81" t="s">
        <v>117</v>
      </c>
      <c r="Z4" s="82" t="s">
        <v>118</v>
      </c>
    </row>
    <row r="5" spans="2:26" ht="33.75" x14ac:dyDescent="0.25">
      <c r="B5" s="101" t="s">
        <v>178</v>
      </c>
      <c r="C5" s="29" t="s">
        <v>128</v>
      </c>
      <c r="D5" s="1" t="s">
        <v>139</v>
      </c>
      <c r="E5" s="1" t="s">
        <v>147</v>
      </c>
      <c r="F5" s="30" t="s">
        <v>154</v>
      </c>
      <c r="G5" s="29" t="str">
        <f>CONCATENATE("za okres ",'[1]Dane podstawowe'!$B$17)</f>
        <v>za okres 01.01.2017 - 31.03.2017</v>
      </c>
      <c r="H5" s="1" t="s">
        <v>137</v>
      </c>
      <c r="I5" s="1" t="s">
        <v>145</v>
      </c>
      <c r="J5" s="30" t="s">
        <v>153</v>
      </c>
      <c r="K5" s="29" t="s">
        <v>122</v>
      </c>
      <c r="L5" s="1" t="s">
        <v>135</v>
      </c>
      <c r="M5" s="1" t="s">
        <v>144</v>
      </c>
      <c r="N5" s="30" t="s">
        <v>152</v>
      </c>
      <c r="O5" s="102" t="s">
        <v>119</v>
      </c>
      <c r="P5" s="85" t="s">
        <v>132</v>
      </c>
      <c r="Q5" s="85" t="s">
        <v>142</v>
      </c>
      <c r="R5" s="103" t="s">
        <v>151</v>
      </c>
      <c r="S5" s="102" t="s">
        <v>111</v>
      </c>
      <c r="T5" s="85" t="s">
        <v>131</v>
      </c>
      <c r="U5" s="85" t="s">
        <v>141</v>
      </c>
      <c r="V5" s="103" t="s">
        <v>150</v>
      </c>
      <c r="W5" s="102" t="s">
        <v>110</v>
      </c>
      <c r="X5" s="104" t="s">
        <v>157</v>
      </c>
      <c r="Y5" s="104" t="s">
        <v>158</v>
      </c>
      <c r="Z5" s="105" t="s">
        <v>156</v>
      </c>
    </row>
    <row r="6" spans="2:26" ht="15.75" customHeight="1" x14ac:dyDescent="0.25">
      <c r="B6" s="8" t="s">
        <v>0</v>
      </c>
      <c r="C6" s="31">
        <f>SUM(C7:C9)</f>
        <v>65204372.0299998</v>
      </c>
      <c r="D6" s="2">
        <f t="shared" ref="D6:W6" si="0">SUM(D7:D9)</f>
        <v>132987139</v>
      </c>
      <c r="E6" s="2">
        <f t="shared" si="0"/>
        <v>200479026.35000113</v>
      </c>
      <c r="F6" s="32">
        <f t="shared" si="0"/>
        <v>271627552.56000197</v>
      </c>
      <c r="G6" s="31">
        <f t="shared" si="0"/>
        <v>75950276.449999899</v>
      </c>
      <c r="H6" s="2">
        <f t="shared" si="0"/>
        <v>154686195.99000001</v>
      </c>
      <c r="I6" s="2">
        <f t="shared" si="0"/>
        <v>234569724</v>
      </c>
      <c r="J6" s="32">
        <f t="shared" si="0"/>
        <v>319781954.92999899</v>
      </c>
      <c r="K6" s="31">
        <f t="shared" si="0"/>
        <v>89457122</v>
      </c>
      <c r="L6" s="2">
        <f t="shared" si="0"/>
        <v>179952183</v>
      </c>
      <c r="M6" s="2">
        <f t="shared" si="0"/>
        <v>271261904</v>
      </c>
      <c r="N6" s="32">
        <f t="shared" si="0"/>
        <v>369037943</v>
      </c>
      <c r="O6" s="87">
        <f t="shared" si="0"/>
        <v>101293898.45999999</v>
      </c>
      <c r="P6" s="88">
        <f t="shared" si="0"/>
        <v>203729283</v>
      </c>
      <c r="Q6" s="88">
        <f t="shared" si="0"/>
        <v>307826508</v>
      </c>
      <c r="R6" s="89">
        <f t="shared" si="0"/>
        <v>417517937</v>
      </c>
      <c r="S6" s="87">
        <f t="shared" si="0"/>
        <v>107569631</v>
      </c>
      <c r="T6" s="88">
        <f t="shared" si="0"/>
        <v>196056707</v>
      </c>
      <c r="U6" s="88">
        <f t="shared" si="0"/>
        <v>297587499</v>
      </c>
      <c r="V6" s="89">
        <f t="shared" si="0"/>
        <v>399734317</v>
      </c>
      <c r="W6" s="87">
        <f t="shared" si="0"/>
        <v>105962135</v>
      </c>
      <c r="X6" s="106">
        <f t="shared" ref="X6" si="1">SUM(X7:X9)</f>
        <v>0</v>
      </c>
      <c r="Y6" s="106">
        <f t="shared" ref="Y6" si="2">SUM(Y7:Y9)</f>
        <v>0</v>
      </c>
      <c r="Z6" s="107">
        <f t="shared" ref="Z6" si="3">SUM(Z7:Z9)</f>
        <v>0</v>
      </c>
    </row>
    <row r="7" spans="2:26" ht="15.75" customHeight="1" x14ac:dyDescent="0.25">
      <c r="B7" s="24" t="s">
        <v>1</v>
      </c>
      <c r="C7" s="33"/>
      <c r="D7" s="3"/>
      <c r="E7" s="34"/>
      <c r="F7" s="35"/>
      <c r="G7" s="33"/>
      <c r="H7" s="3"/>
      <c r="I7" s="34"/>
      <c r="J7" s="46"/>
      <c r="K7" s="33"/>
      <c r="L7" s="3"/>
      <c r="M7" s="34"/>
      <c r="N7" s="46"/>
      <c r="O7" s="96"/>
      <c r="P7" s="95"/>
      <c r="Q7" s="108"/>
      <c r="R7" s="109"/>
      <c r="S7" s="96"/>
      <c r="T7" s="95"/>
      <c r="U7" s="108"/>
      <c r="V7" s="109"/>
      <c r="W7" s="96"/>
      <c r="X7" s="110"/>
      <c r="Y7" s="110"/>
      <c r="Z7" s="111"/>
    </row>
    <row r="8" spans="2:26" ht="15.75" customHeight="1" x14ac:dyDescent="0.25">
      <c r="B8" s="24" t="s">
        <v>2</v>
      </c>
      <c r="C8" s="33">
        <v>65076249.0299998</v>
      </c>
      <c r="D8" s="3">
        <v>132746068</v>
      </c>
      <c r="E8" s="3">
        <v>200134124.35000113</v>
      </c>
      <c r="F8" s="36">
        <v>271172660.66000199</v>
      </c>
      <c r="G8" s="33">
        <v>75824353.049999893</v>
      </c>
      <c r="H8" s="3">
        <v>154418672</v>
      </c>
      <c r="I8" s="3">
        <v>234171466</v>
      </c>
      <c r="J8" s="47">
        <v>319244545.88999897</v>
      </c>
      <c r="K8" s="33">
        <v>89322571</v>
      </c>
      <c r="L8" s="3">
        <v>179677119</v>
      </c>
      <c r="M8" s="3">
        <v>270848696</v>
      </c>
      <c r="N8" s="47">
        <v>368471914</v>
      </c>
      <c r="O8" s="96">
        <v>101109494.33</v>
      </c>
      <c r="P8" s="95">
        <v>203338699</v>
      </c>
      <c r="Q8" s="95">
        <v>307207144</v>
      </c>
      <c r="R8" s="97">
        <v>416568367</v>
      </c>
      <c r="S8" s="96">
        <v>107333229</v>
      </c>
      <c r="T8" s="95">
        <v>195722888</v>
      </c>
      <c r="U8" s="95">
        <v>297021107</v>
      </c>
      <c r="V8" s="97">
        <v>398918655</v>
      </c>
      <c r="W8" s="96">
        <v>105759316</v>
      </c>
      <c r="X8" s="110"/>
      <c r="Y8" s="110"/>
      <c r="Z8" s="111"/>
    </row>
    <row r="9" spans="2:26" ht="15.75" customHeight="1" x14ac:dyDescent="0.25">
      <c r="B9" s="24" t="s">
        <v>3</v>
      </c>
      <c r="C9" s="33">
        <v>128123</v>
      </c>
      <c r="D9" s="3">
        <v>241071</v>
      </c>
      <c r="E9" s="3">
        <v>344902</v>
      </c>
      <c r="F9" s="36">
        <v>454891.9000000002</v>
      </c>
      <c r="G9" s="33">
        <v>125923.39999999998</v>
      </c>
      <c r="H9" s="3">
        <v>267523.99000000005</v>
      </c>
      <c r="I9" s="3">
        <v>398258</v>
      </c>
      <c r="J9" s="47">
        <v>537409.0400000012</v>
      </c>
      <c r="K9" s="33">
        <v>134551</v>
      </c>
      <c r="L9" s="3">
        <v>275064</v>
      </c>
      <c r="M9" s="3">
        <v>413208</v>
      </c>
      <c r="N9" s="47">
        <v>566029</v>
      </c>
      <c r="O9" s="96">
        <v>184404.13</v>
      </c>
      <c r="P9" s="95">
        <v>390584</v>
      </c>
      <c r="Q9" s="95">
        <v>619364</v>
      </c>
      <c r="R9" s="97">
        <v>949570</v>
      </c>
      <c r="S9" s="96">
        <v>236402</v>
      </c>
      <c r="T9" s="95">
        <v>333819</v>
      </c>
      <c r="U9" s="95">
        <v>566392</v>
      </c>
      <c r="V9" s="97">
        <v>815662</v>
      </c>
      <c r="W9" s="96">
        <v>202819</v>
      </c>
      <c r="X9" s="110"/>
      <c r="Y9" s="110"/>
      <c r="Z9" s="111"/>
    </row>
    <row r="10" spans="2:26" ht="15.75" customHeight="1" x14ac:dyDescent="0.25">
      <c r="B10" s="8" t="s">
        <v>4</v>
      </c>
      <c r="C10" s="37">
        <f>SUM(C11:C12)</f>
        <v>61000709.920000002</v>
      </c>
      <c r="D10" s="4">
        <f t="shared" ref="D10:W10" si="4">SUM(D11:D12)</f>
        <v>122218948.19</v>
      </c>
      <c r="E10" s="4">
        <f t="shared" si="4"/>
        <v>181194339.86999938</v>
      </c>
      <c r="F10" s="38">
        <f t="shared" si="4"/>
        <v>248168622.28</v>
      </c>
      <c r="G10" s="37">
        <f t="shared" si="4"/>
        <v>69966053.839999929</v>
      </c>
      <c r="H10" s="4">
        <f t="shared" si="4"/>
        <v>141584681.19999972</v>
      </c>
      <c r="I10" s="4">
        <f t="shared" si="4"/>
        <v>214562625.75999999</v>
      </c>
      <c r="J10" s="38">
        <f t="shared" si="4"/>
        <v>300541873.51000118</v>
      </c>
      <c r="K10" s="37">
        <f t="shared" si="4"/>
        <v>83522403</v>
      </c>
      <c r="L10" s="4">
        <f t="shared" si="4"/>
        <v>170554303</v>
      </c>
      <c r="M10" s="4">
        <f t="shared" si="4"/>
        <v>253963191</v>
      </c>
      <c r="N10" s="38">
        <f t="shared" si="4"/>
        <v>345029621</v>
      </c>
      <c r="O10" s="112">
        <f t="shared" si="4"/>
        <v>96997696</v>
      </c>
      <c r="P10" s="113">
        <f t="shared" si="4"/>
        <v>194750052</v>
      </c>
      <c r="Q10" s="113">
        <f t="shared" si="4"/>
        <v>293299460</v>
      </c>
      <c r="R10" s="114">
        <f t="shared" si="4"/>
        <v>392378166</v>
      </c>
      <c r="S10" s="112">
        <f t="shared" si="4"/>
        <v>103147409</v>
      </c>
      <c r="T10" s="113">
        <f t="shared" si="4"/>
        <v>180684255</v>
      </c>
      <c r="U10" s="113">
        <f t="shared" si="4"/>
        <v>273735450</v>
      </c>
      <c r="V10" s="114">
        <f t="shared" si="4"/>
        <v>367717192</v>
      </c>
      <c r="W10" s="112">
        <f t="shared" si="4"/>
        <v>100185365</v>
      </c>
      <c r="X10" s="115">
        <f t="shared" ref="X10" si="5">SUM(X11:X12)</f>
        <v>0</v>
      </c>
      <c r="Y10" s="115">
        <f t="shared" ref="Y10" si="6">SUM(Y11:Y12)</f>
        <v>0</v>
      </c>
      <c r="Z10" s="116">
        <f t="shared" ref="Z10" si="7">SUM(Z11:Z12)</f>
        <v>0</v>
      </c>
    </row>
    <row r="11" spans="2:26" ht="15.75" customHeight="1" x14ac:dyDescent="0.25">
      <c r="B11" s="24" t="s">
        <v>5</v>
      </c>
      <c r="C11" s="39">
        <v>60932307.920000002</v>
      </c>
      <c r="D11" s="5">
        <v>122098488.19</v>
      </c>
      <c r="E11" s="5">
        <v>181015686.86999938</v>
      </c>
      <c r="F11" s="40">
        <v>247927903.28</v>
      </c>
      <c r="G11" s="39">
        <v>69913690.839999929</v>
      </c>
      <c r="H11" s="5">
        <v>141440513.19999972</v>
      </c>
      <c r="I11" s="5">
        <v>214317671.75999999</v>
      </c>
      <c r="J11" s="48">
        <v>300167433.00000119</v>
      </c>
      <c r="K11" s="39">
        <v>83432968</v>
      </c>
      <c r="L11" s="5">
        <v>170371128</v>
      </c>
      <c r="M11" s="5">
        <v>253681796</v>
      </c>
      <c r="N11" s="48">
        <v>344588428</v>
      </c>
      <c r="O11" s="90">
        <v>96891642</v>
      </c>
      <c r="P11" s="91">
        <v>194523035</v>
      </c>
      <c r="Q11" s="91">
        <v>292910290</v>
      </c>
      <c r="R11" s="92">
        <v>391713375</v>
      </c>
      <c r="S11" s="90">
        <v>103009428</v>
      </c>
      <c r="T11" s="91">
        <v>180479928</v>
      </c>
      <c r="U11" s="91">
        <v>273377285</v>
      </c>
      <c r="V11" s="92">
        <v>367107429</v>
      </c>
      <c r="W11" s="90">
        <v>100067648</v>
      </c>
      <c r="X11" s="117"/>
      <c r="Y11" s="117"/>
      <c r="Z11" s="118"/>
    </row>
    <row r="12" spans="2:26" ht="15.75" customHeight="1" x14ac:dyDescent="0.25">
      <c r="B12" s="24" t="s">
        <v>6</v>
      </c>
      <c r="C12" s="33">
        <v>68402</v>
      </c>
      <c r="D12" s="3">
        <v>120460</v>
      </c>
      <c r="E12" s="3">
        <v>178653</v>
      </c>
      <c r="F12" s="36">
        <v>240719</v>
      </c>
      <c r="G12" s="33">
        <v>52363</v>
      </c>
      <c r="H12" s="3">
        <v>144168</v>
      </c>
      <c r="I12" s="3">
        <v>244954</v>
      </c>
      <c r="J12" s="47">
        <v>374440.50999999995</v>
      </c>
      <c r="K12" s="33">
        <v>89435</v>
      </c>
      <c r="L12" s="3">
        <v>183175</v>
      </c>
      <c r="M12" s="3">
        <v>281395</v>
      </c>
      <c r="N12" s="47">
        <v>441193</v>
      </c>
      <c r="O12" s="96">
        <v>106054</v>
      </c>
      <c r="P12" s="95">
        <v>227017</v>
      </c>
      <c r="Q12" s="95">
        <v>389170</v>
      </c>
      <c r="R12" s="97">
        <v>664791</v>
      </c>
      <c r="S12" s="96">
        <v>137981</v>
      </c>
      <c r="T12" s="95">
        <v>204327</v>
      </c>
      <c r="U12" s="95">
        <v>358165</v>
      </c>
      <c r="V12" s="97">
        <v>609763</v>
      </c>
      <c r="W12" s="96">
        <v>117717</v>
      </c>
      <c r="X12" s="110"/>
      <c r="Y12" s="110"/>
      <c r="Z12" s="111"/>
    </row>
    <row r="13" spans="2:26" ht="15.75" customHeight="1" x14ac:dyDescent="0.25">
      <c r="B13" s="25" t="s">
        <v>7</v>
      </c>
      <c r="C13" s="41">
        <f>C6-C10</f>
        <v>4203662.1099997982</v>
      </c>
      <c r="D13" s="6">
        <f t="shared" ref="D13:W13" si="8">D6-D10</f>
        <v>10768190.810000002</v>
      </c>
      <c r="E13" s="6">
        <f t="shared" si="8"/>
        <v>19284686.480001748</v>
      </c>
      <c r="F13" s="42">
        <f t="shared" si="8"/>
        <v>23458930.280001968</v>
      </c>
      <c r="G13" s="41">
        <f t="shared" si="8"/>
        <v>5984222.6099999696</v>
      </c>
      <c r="H13" s="6">
        <f t="shared" si="8"/>
        <v>13101514.79000029</v>
      </c>
      <c r="I13" s="6">
        <f t="shared" si="8"/>
        <v>20007098.24000001</v>
      </c>
      <c r="J13" s="42">
        <f t="shared" si="8"/>
        <v>19240081.419997811</v>
      </c>
      <c r="K13" s="41">
        <f t="shared" si="8"/>
        <v>5934719</v>
      </c>
      <c r="L13" s="6">
        <f t="shared" si="8"/>
        <v>9397880</v>
      </c>
      <c r="M13" s="6">
        <f t="shared" si="8"/>
        <v>17298713</v>
      </c>
      <c r="N13" s="42">
        <f t="shared" si="8"/>
        <v>24008322</v>
      </c>
      <c r="O13" s="119">
        <f t="shared" si="8"/>
        <v>4296202.4599999934</v>
      </c>
      <c r="P13" s="120">
        <f t="shared" si="8"/>
        <v>8979231</v>
      </c>
      <c r="Q13" s="120">
        <f t="shared" si="8"/>
        <v>14527048</v>
      </c>
      <c r="R13" s="121">
        <f t="shared" si="8"/>
        <v>25139771</v>
      </c>
      <c r="S13" s="119">
        <f t="shared" si="8"/>
        <v>4422222</v>
      </c>
      <c r="T13" s="120">
        <f t="shared" si="8"/>
        <v>15372452</v>
      </c>
      <c r="U13" s="120">
        <f t="shared" si="8"/>
        <v>23852049</v>
      </c>
      <c r="V13" s="121">
        <f t="shared" si="8"/>
        <v>32017125</v>
      </c>
      <c r="W13" s="119">
        <f t="shared" si="8"/>
        <v>5776770</v>
      </c>
      <c r="X13" s="122">
        <f t="shared" ref="X13:Z13" si="9">X6-X10</f>
        <v>0</v>
      </c>
      <c r="Y13" s="122">
        <f t="shared" si="9"/>
        <v>0</v>
      </c>
      <c r="Z13" s="123">
        <f t="shared" si="9"/>
        <v>0</v>
      </c>
    </row>
    <row r="14" spans="2:26" ht="15.75" customHeight="1" x14ac:dyDescent="0.25">
      <c r="B14" s="24" t="s">
        <v>8</v>
      </c>
      <c r="C14" s="41"/>
      <c r="D14" s="6"/>
      <c r="E14" s="6"/>
      <c r="F14" s="42"/>
      <c r="G14" s="41"/>
      <c r="H14" s="6"/>
      <c r="I14" s="6"/>
      <c r="J14" s="49"/>
      <c r="K14" s="41"/>
      <c r="L14" s="6"/>
      <c r="M14" s="6"/>
      <c r="N14" s="49"/>
      <c r="O14" s="119"/>
      <c r="P14" s="120"/>
      <c r="Q14" s="120"/>
      <c r="R14" s="92"/>
      <c r="S14" s="119"/>
      <c r="T14" s="120"/>
      <c r="U14" s="120"/>
      <c r="V14" s="92"/>
      <c r="W14" s="119"/>
      <c r="X14" s="122"/>
      <c r="Y14" s="122"/>
      <c r="Z14" s="123"/>
    </row>
    <row r="15" spans="2:26" ht="15.75" customHeight="1" x14ac:dyDescent="0.25">
      <c r="B15" s="26" t="s">
        <v>9</v>
      </c>
      <c r="C15" s="39">
        <v>131974.9</v>
      </c>
      <c r="D15" s="5">
        <v>346069</v>
      </c>
      <c r="E15" s="5">
        <v>603931.7899999998</v>
      </c>
      <c r="F15" s="40">
        <v>936991.19</v>
      </c>
      <c r="G15" s="39">
        <v>277612.33999999997</v>
      </c>
      <c r="H15" s="5">
        <v>728906.58000000007</v>
      </c>
      <c r="I15" s="5">
        <v>1170233</v>
      </c>
      <c r="J15" s="48">
        <v>1558130.75</v>
      </c>
      <c r="K15" s="39">
        <v>367021</v>
      </c>
      <c r="L15" s="5">
        <v>875752</v>
      </c>
      <c r="M15" s="5">
        <v>1166350</v>
      </c>
      <c r="N15" s="48">
        <v>1757757.79</v>
      </c>
      <c r="O15" s="90">
        <v>250113</v>
      </c>
      <c r="P15" s="91">
        <v>985169</v>
      </c>
      <c r="Q15" s="91">
        <v>1559499</v>
      </c>
      <c r="R15" s="92">
        <v>2436927</v>
      </c>
      <c r="S15" s="90">
        <v>609202</v>
      </c>
      <c r="T15" s="91">
        <v>3302792</v>
      </c>
      <c r="U15" s="91">
        <v>5364385</v>
      </c>
      <c r="V15" s="92">
        <v>6986275</v>
      </c>
      <c r="W15" s="90">
        <v>876850</v>
      </c>
      <c r="X15" s="117"/>
      <c r="Y15" s="117"/>
      <c r="Z15" s="118"/>
    </row>
    <row r="16" spans="2:26" ht="15.75" customHeight="1" x14ac:dyDescent="0.25">
      <c r="B16" s="26" t="s">
        <v>10</v>
      </c>
      <c r="C16" s="33">
        <v>2368710</v>
      </c>
      <c r="D16" s="3">
        <v>4818335</v>
      </c>
      <c r="E16" s="3">
        <v>7092089</v>
      </c>
      <c r="F16" s="36">
        <v>9482629.0099999998</v>
      </c>
      <c r="G16" s="33">
        <v>2444247.4800000004</v>
      </c>
      <c r="H16" s="3">
        <v>5671815.21</v>
      </c>
      <c r="I16" s="3">
        <v>8488213.0899999999</v>
      </c>
      <c r="J16" s="47">
        <v>11701672</v>
      </c>
      <c r="K16" s="33">
        <v>2878225</v>
      </c>
      <c r="L16" s="3">
        <v>6338194</v>
      </c>
      <c r="M16" s="3">
        <v>9608867</v>
      </c>
      <c r="N16" s="47">
        <v>13043810</v>
      </c>
      <c r="O16" s="96">
        <v>2865350</v>
      </c>
      <c r="P16" s="95">
        <v>6195146</v>
      </c>
      <c r="Q16" s="95">
        <v>9226159</v>
      </c>
      <c r="R16" s="97">
        <v>12583400</v>
      </c>
      <c r="S16" s="96">
        <v>3106893</v>
      </c>
      <c r="T16" s="95">
        <v>5858108</v>
      </c>
      <c r="U16" s="95">
        <v>8841359</v>
      </c>
      <c r="V16" s="97">
        <v>12639948</v>
      </c>
      <c r="W16" s="96">
        <v>2945860</v>
      </c>
      <c r="X16" s="110"/>
      <c r="Y16" s="110"/>
      <c r="Z16" s="111"/>
    </row>
    <row r="17" spans="2:26" ht="15.75" customHeight="1" x14ac:dyDescent="0.25">
      <c r="B17" s="26" t="s">
        <v>11</v>
      </c>
      <c r="C17" s="33">
        <v>1812649</v>
      </c>
      <c r="D17" s="3">
        <v>3661533</v>
      </c>
      <c r="E17" s="3">
        <v>5495276</v>
      </c>
      <c r="F17" s="36">
        <v>7375622.8600000003</v>
      </c>
      <c r="G17" s="33">
        <v>1852724.37</v>
      </c>
      <c r="H17" s="3">
        <v>3969741.24</v>
      </c>
      <c r="I17" s="3">
        <v>5873320.1500000004</v>
      </c>
      <c r="J17" s="47">
        <v>7856254</v>
      </c>
      <c r="K17" s="33">
        <v>2072736</v>
      </c>
      <c r="L17" s="3">
        <v>4167511</v>
      </c>
      <c r="M17" s="3">
        <v>6290147</v>
      </c>
      <c r="N17" s="47">
        <v>8435302</v>
      </c>
      <c r="O17" s="96">
        <v>2233162</v>
      </c>
      <c r="P17" s="95">
        <v>4461639</v>
      </c>
      <c r="Q17" s="95">
        <v>5257681</v>
      </c>
      <c r="R17" s="97">
        <v>7051924</v>
      </c>
      <c r="S17" s="96">
        <v>1795872</v>
      </c>
      <c r="T17" s="95">
        <v>3260750</v>
      </c>
      <c r="U17" s="95">
        <v>5092670</v>
      </c>
      <c r="V17" s="97">
        <v>6987784</v>
      </c>
      <c r="W17" s="96">
        <v>1775124</v>
      </c>
      <c r="X17" s="110"/>
      <c r="Y17" s="110"/>
      <c r="Z17" s="111"/>
    </row>
    <row r="18" spans="2:26" ht="15.75" customHeight="1" x14ac:dyDescent="0.25">
      <c r="B18" s="26" t="s">
        <v>12</v>
      </c>
      <c r="C18" s="37"/>
      <c r="D18" s="4"/>
      <c r="E18" s="4"/>
      <c r="F18" s="38"/>
      <c r="G18" s="37"/>
      <c r="H18" s="4"/>
      <c r="I18" s="4"/>
      <c r="J18" s="50"/>
      <c r="K18" s="37"/>
      <c r="L18" s="4"/>
      <c r="M18" s="4"/>
      <c r="N18" s="50"/>
      <c r="O18" s="112"/>
      <c r="P18" s="113"/>
      <c r="Q18" s="113"/>
      <c r="R18" s="97"/>
      <c r="S18" s="112"/>
      <c r="T18" s="113"/>
      <c r="U18" s="113"/>
      <c r="V18" s="97"/>
      <c r="W18" s="112"/>
      <c r="X18" s="115"/>
      <c r="Y18" s="115"/>
      <c r="Z18" s="116"/>
    </row>
    <row r="19" spans="2:26" ht="15.75" customHeight="1" x14ac:dyDescent="0.25">
      <c r="B19" s="26" t="s">
        <v>13</v>
      </c>
      <c r="C19" s="33">
        <v>101985.73000000013</v>
      </c>
      <c r="D19" s="3">
        <v>270242</v>
      </c>
      <c r="E19" s="3">
        <v>332845</v>
      </c>
      <c r="F19" s="36">
        <v>704944.83</v>
      </c>
      <c r="G19" s="33">
        <v>177396.41999999998</v>
      </c>
      <c r="H19" s="3">
        <v>434833.83</v>
      </c>
      <c r="I19" s="3">
        <v>1203421</v>
      </c>
      <c r="J19" s="47">
        <v>1067720.46</v>
      </c>
      <c r="K19" s="33">
        <v>330788</v>
      </c>
      <c r="L19" s="3">
        <v>828687</v>
      </c>
      <c r="M19" s="3">
        <v>1040145</v>
      </c>
      <c r="N19" s="47">
        <v>1290927.79</v>
      </c>
      <c r="O19" s="96">
        <v>487441</v>
      </c>
      <c r="P19" s="95">
        <v>720433</v>
      </c>
      <c r="Q19" s="95">
        <v>753813</v>
      </c>
      <c r="R19" s="97">
        <v>1411298</v>
      </c>
      <c r="S19" s="96">
        <v>275750</v>
      </c>
      <c r="T19" s="95">
        <v>1033515</v>
      </c>
      <c r="U19" s="95">
        <v>1405580</v>
      </c>
      <c r="V19" s="97">
        <v>1742370</v>
      </c>
      <c r="W19" s="96">
        <v>97594</v>
      </c>
      <c r="X19" s="110"/>
      <c r="Y19" s="110"/>
      <c r="Z19" s="111"/>
    </row>
    <row r="20" spans="2:26" ht="15.75" customHeight="1" x14ac:dyDescent="0.25">
      <c r="B20" s="25" t="s">
        <v>14</v>
      </c>
      <c r="C20" s="41">
        <f>C13+C14+C15-C16-C17-C18-C19</f>
        <v>52292.279999798484</v>
      </c>
      <c r="D20" s="6">
        <f t="shared" ref="D20:G20" si="10">D13+D14+D15-D16-D17-D18-D19</f>
        <v>2364149.8100000024</v>
      </c>
      <c r="E20" s="6">
        <f t="shared" si="10"/>
        <v>6968408.2700017467</v>
      </c>
      <c r="F20" s="42">
        <f t="shared" si="10"/>
        <v>6832724.7700019693</v>
      </c>
      <c r="G20" s="41">
        <f t="shared" si="10"/>
        <v>1787466.679999969</v>
      </c>
      <c r="H20" s="6">
        <f t="shared" ref="H20" si="11">H13+H14+H15-H16-H17-H18-H19</f>
        <v>3754031.0900002895</v>
      </c>
      <c r="I20" s="6">
        <f t="shared" ref="I20" si="12">I13+I14+I15-I16-I17-I18-I19</f>
        <v>5612377.0000000093</v>
      </c>
      <c r="J20" s="42">
        <f t="shared" ref="J20:K20" si="13">J13+J14+J15-J16-J17-J18-J19</f>
        <v>172565.70999781135</v>
      </c>
      <c r="K20" s="41">
        <f t="shared" si="13"/>
        <v>1019991</v>
      </c>
      <c r="L20" s="6">
        <f t="shared" ref="L20" si="14">L13+L14+L15-L16-L17-L18-L19</f>
        <v>-1060760</v>
      </c>
      <c r="M20" s="6">
        <f t="shared" ref="M20" si="15">M13+M14+M15-M16-M17-M18-M19</f>
        <v>1525904</v>
      </c>
      <c r="N20" s="42">
        <f t="shared" ref="N20:O20" si="16">N13+N14+N15-N16-N17-N18-N19</f>
        <v>2996039.9999999991</v>
      </c>
      <c r="O20" s="119">
        <f t="shared" si="16"/>
        <v>-1039637.5400000066</v>
      </c>
      <c r="P20" s="120">
        <f t="shared" ref="P20" si="17">P13+P14+P15-P16-P17-P18-P19</f>
        <v>-1412818</v>
      </c>
      <c r="Q20" s="120">
        <f t="shared" ref="Q20" si="18">Q13+Q14+Q15-Q16-Q17-Q18-Q19</f>
        <v>848894</v>
      </c>
      <c r="R20" s="121">
        <f t="shared" ref="R20:S20" si="19">R13+R14+R15-R16-R17-R18-R19</f>
        <v>6530076</v>
      </c>
      <c r="S20" s="119">
        <f t="shared" si="19"/>
        <v>-147091</v>
      </c>
      <c r="T20" s="120">
        <f t="shared" ref="T20" si="20">T13+T14+T15-T16-T17-T18-T19</f>
        <v>8522871</v>
      </c>
      <c r="U20" s="120">
        <f t="shared" ref="U20" si="21">U13+U14+U15-U16-U17-U18-U19</f>
        <v>13876825</v>
      </c>
      <c r="V20" s="121">
        <f t="shared" ref="V20:W20" si="22">V13+V14+V15-V16-V17-V18-V19</f>
        <v>17633298</v>
      </c>
      <c r="W20" s="119">
        <f t="shared" si="22"/>
        <v>1835042</v>
      </c>
      <c r="X20" s="122">
        <f t="shared" ref="X20" si="23">X13+X14+X15-X16-X17-X18-X19</f>
        <v>0</v>
      </c>
      <c r="Y20" s="122">
        <f t="shared" ref="Y20" si="24">Y13+Y14+Y15-Y16-Y17-Y18-Y19</f>
        <v>0</v>
      </c>
      <c r="Z20" s="123">
        <f t="shared" ref="Z20" si="25">Z13+Z14+Z15-Z16-Z17-Z18-Z19</f>
        <v>0</v>
      </c>
    </row>
    <row r="21" spans="2:26" ht="15.75" customHeight="1" x14ac:dyDescent="0.25">
      <c r="B21" s="26" t="s">
        <v>15</v>
      </c>
      <c r="C21" s="39">
        <v>1220</v>
      </c>
      <c r="D21" s="5">
        <v>8574</v>
      </c>
      <c r="E21" s="5">
        <v>1450</v>
      </c>
      <c r="F21" s="40">
        <v>1531</v>
      </c>
      <c r="G21" s="39">
        <v>91.28</v>
      </c>
      <c r="H21" s="5">
        <v>873</v>
      </c>
      <c r="I21" s="5">
        <v>1838</v>
      </c>
      <c r="J21" s="48">
        <v>3188.37</v>
      </c>
      <c r="K21" s="39">
        <v>41928</v>
      </c>
      <c r="L21" s="5">
        <v>44302</v>
      </c>
      <c r="M21" s="5">
        <v>140781</v>
      </c>
      <c r="N21" s="48">
        <v>141743</v>
      </c>
      <c r="O21" s="90">
        <v>1943.14</v>
      </c>
      <c r="P21" s="91">
        <v>1642821</v>
      </c>
      <c r="Q21" s="91">
        <v>535335</v>
      </c>
      <c r="R21" s="92">
        <v>1493680</v>
      </c>
      <c r="S21" s="90">
        <v>2</v>
      </c>
      <c r="T21" s="91">
        <v>266730</v>
      </c>
      <c r="U21" s="91">
        <v>267478</v>
      </c>
      <c r="V21" s="92">
        <v>146734</v>
      </c>
      <c r="W21" s="90">
        <v>3878</v>
      </c>
      <c r="X21" s="117"/>
      <c r="Y21" s="117"/>
      <c r="Z21" s="118"/>
    </row>
    <row r="22" spans="2:26" ht="15.75" customHeight="1" x14ac:dyDescent="0.25">
      <c r="B22" s="26" t="s">
        <v>16</v>
      </c>
      <c r="C22" s="33">
        <v>293120</v>
      </c>
      <c r="D22" s="3">
        <v>579127</v>
      </c>
      <c r="E22" s="3">
        <v>885490.93</v>
      </c>
      <c r="F22" s="36">
        <v>1222103.47</v>
      </c>
      <c r="G22" s="33">
        <v>332763.18</v>
      </c>
      <c r="H22" s="3">
        <v>659017.76</v>
      </c>
      <c r="I22" s="3">
        <v>998926</v>
      </c>
      <c r="J22" s="47">
        <v>1320012.21</v>
      </c>
      <c r="K22" s="33">
        <v>464543</v>
      </c>
      <c r="L22" s="3">
        <v>899268</v>
      </c>
      <c r="M22" s="3">
        <v>1304848</v>
      </c>
      <c r="N22" s="47">
        <v>2007789</v>
      </c>
      <c r="O22" s="96">
        <v>2361193.9500000002</v>
      </c>
      <c r="P22" s="95">
        <v>4526103</v>
      </c>
      <c r="Q22" s="95">
        <v>10503475</v>
      </c>
      <c r="R22" s="97">
        <v>9459779</v>
      </c>
      <c r="S22" s="96">
        <v>12695172</v>
      </c>
      <c r="T22" s="95">
        <v>11664400</v>
      </c>
      <c r="U22" s="95">
        <v>15363919</v>
      </c>
      <c r="V22" s="97">
        <v>25574362</v>
      </c>
      <c r="W22" s="96">
        <v>3301804</v>
      </c>
      <c r="X22" s="110"/>
      <c r="Y22" s="110"/>
      <c r="Z22" s="111"/>
    </row>
    <row r="23" spans="2:26" ht="15.75" customHeight="1" x14ac:dyDescent="0.25">
      <c r="B23" s="26" t="s">
        <v>17</v>
      </c>
      <c r="C23" s="33"/>
      <c r="D23" s="3"/>
      <c r="E23" s="3"/>
      <c r="F23" s="36"/>
      <c r="G23" s="33"/>
      <c r="H23" s="3"/>
      <c r="I23" s="3"/>
      <c r="J23" s="47"/>
      <c r="K23" s="33"/>
      <c r="L23" s="3"/>
      <c r="M23" s="3"/>
      <c r="N23" s="47"/>
      <c r="O23" s="96"/>
      <c r="P23" s="95"/>
      <c r="Q23" s="95"/>
      <c r="R23" s="97"/>
      <c r="S23" s="96"/>
      <c r="T23" s="95"/>
      <c r="U23" s="95"/>
      <c r="V23" s="97"/>
      <c r="W23" s="96"/>
      <c r="X23" s="110"/>
      <c r="Y23" s="110"/>
      <c r="Z23" s="111"/>
    </row>
    <row r="24" spans="2:26" ht="15.75" customHeight="1" x14ac:dyDescent="0.25">
      <c r="B24" s="25" t="s">
        <v>18</v>
      </c>
      <c r="C24" s="41">
        <f>C20+C21-C22+C23</f>
        <v>-239607.72000020152</v>
      </c>
      <c r="D24" s="6">
        <f>D20+D21-D22+D23</f>
        <v>1793596.8100000024</v>
      </c>
      <c r="E24" s="6">
        <f t="shared" ref="E24:W24" si="26">E20+E21-E22+E23</f>
        <v>6084367.340001747</v>
      </c>
      <c r="F24" s="42">
        <f t="shared" si="26"/>
        <v>5612152.3000019696</v>
      </c>
      <c r="G24" s="41">
        <f t="shared" si="26"/>
        <v>1454794.7799999691</v>
      </c>
      <c r="H24" s="6">
        <f t="shared" si="26"/>
        <v>3095886.3300002897</v>
      </c>
      <c r="I24" s="6">
        <f t="shared" si="26"/>
        <v>4615289.0000000093</v>
      </c>
      <c r="J24" s="42">
        <f t="shared" si="26"/>
        <v>-1144258.1300021885</v>
      </c>
      <c r="K24" s="41">
        <f t="shared" si="26"/>
        <v>597376</v>
      </c>
      <c r="L24" s="6">
        <f t="shared" si="26"/>
        <v>-1915726</v>
      </c>
      <c r="M24" s="6">
        <f t="shared" si="26"/>
        <v>361837</v>
      </c>
      <c r="N24" s="42">
        <f t="shared" si="26"/>
        <v>1129993.9999999991</v>
      </c>
      <c r="O24" s="119">
        <f t="shared" si="26"/>
        <v>-3398888.3500000066</v>
      </c>
      <c r="P24" s="120">
        <f t="shared" si="26"/>
        <v>-4296100</v>
      </c>
      <c r="Q24" s="120">
        <f t="shared" si="26"/>
        <v>-9119246</v>
      </c>
      <c r="R24" s="121">
        <f t="shared" si="26"/>
        <v>-1436023</v>
      </c>
      <c r="S24" s="119">
        <f t="shared" si="26"/>
        <v>-12842261</v>
      </c>
      <c r="T24" s="120">
        <f t="shared" si="26"/>
        <v>-2874799</v>
      </c>
      <c r="U24" s="120">
        <f t="shared" si="26"/>
        <v>-1219616</v>
      </c>
      <c r="V24" s="121">
        <f t="shared" si="26"/>
        <v>-7794330</v>
      </c>
      <c r="W24" s="119">
        <f t="shared" si="26"/>
        <v>-1462884</v>
      </c>
      <c r="X24" s="122">
        <f t="shared" ref="X24" si="27">X20+X21-X22+X23</f>
        <v>0</v>
      </c>
      <c r="Y24" s="122">
        <f t="shared" ref="Y24" si="28">Y20+Y21-Y22+Y23</f>
        <v>0</v>
      </c>
      <c r="Z24" s="123">
        <f t="shared" ref="Z24" si="29">Z20+Z21-Z22+Z23</f>
        <v>0</v>
      </c>
    </row>
    <row r="25" spans="2:26" ht="15.75" customHeight="1" x14ac:dyDescent="0.25">
      <c r="B25" s="26" t="s">
        <v>19</v>
      </c>
      <c r="C25" s="39">
        <v>17794</v>
      </c>
      <c r="D25" s="5">
        <v>436045</v>
      </c>
      <c r="E25" s="5">
        <v>1302843</v>
      </c>
      <c r="F25" s="40">
        <v>1244675</v>
      </c>
      <c r="G25" s="39">
        <v>832129</v>
      </c>
      <c r="H25" s="5">
        <v>696412</v>
      </c>
      <c r="I25" s="5">
        <v>1006203</v>
      </c>
      <c r="J25" s="48">
        <v>-11032</v>
      </c>
      <c r="K25" s="39">
        <v>175395</v>
      </c>
      <c r="L25" s="5">
        <v>-115123</v>
      </c>
      <c r="M25" s="5">
        <v>300536</v>
      </c>
      <c r="N25" s="48">
        <v>633702</v>
      </c>
      <c r="O25" s="90">
        <v>-54334</v>
      </c>
      <c r="P25" s="91">
        <v>6590</v>
      </c>
      <c r="Q25" s="91">
        <v>-756253</v>
      </c>
      <c r="R25" s="92">
        <v>1436438</v>
      </c>
      <c r="S25" s="90">
        <v>-2807678</v>
      </c>
      <c r="T25" s="91">
        <v>-901009</v>
      </c>
      <c r="U25" s="91">
        <v>-83621</v>
      </c>
      <c r="V25" s="92">
        <v>-637207</v>
      </c>
      <c r="W25" s="90">
        <v>145893</v>
      </c>
      <c r="X25" s="117"/>
      <c r="Y25" s="117"/>
      <c r="Z25" s="118"/>
    </row>
    <row r="26" spans="2:26" ht="15.75" customHeight="1" x14ac:dyDescent="0.25">
      <c r="B26" s="25" t="s">
        <v>20</v>
      </c>
      <c r="C26" s="41">
        <f>C24-C25</f>
        <v>-257401.72000020152</v>
      </c>
      <c r="D26" s="6">
        <f>D24-D25</f>
        <v>1357551.8100000024</v>
      </c>
      <c r="E26" s="6">
        <f t="shared" ref="E26:W26" si="30">E24-E25</f>
        <v>4781524.340001747</v>
      </c>
      <c r="F26" s="42">
        <f t="shared" si="30"/>
        <v>4367477.3000019696</v>
      </c>
      <c r="G26" s="41">
        <f t="shared" si="30"/>
        <v>622665.77999996906</v>
      </c>
      <c r="H26" s="6">
        <f t="shared" si="30"/>
        <v>2399474.3300002897</v>
      </c>
      <c r="I26" s="6">
        <f t="shared" si="30"/>
        <v>3609086.0000000093</v>
      </c>
      <c r="J26" s="42">
        <f t="shared" si="30"/>
        <v>-1133226.1300021885</v>
      </c>
      <c r="K26" s="41">
        <f t="shared" si="30"/>
        <v>421981</v>
      </c>
      <c r="L26" s="6">
        <f t="shared" si="30"/>
        <v>-1800603</v>
      </c>
      <c r="M26" s="6">
        <f t="shared" si="30"/>
        <v>61301</v>
      </c>
      <c r="N26" s="42">
        <f t="shared" si="30"/>
        <v>496291.99999999907</v>
      </c>
      <c r="O26" s="119">
        <f t="shared" si="30"/>
        <v>-3344554.3500000066</v>
      </c>
      <c r="P26" s="120">
        <f t="shared" si="30"/>
        <v>-4302690</v>
      </c>
      <c r="Q26" s="120">
        <f t="shared" si="30"/>
        <v>-8362993</v>
      </c>
      <c r="R26" s="121">
        <f t="shared" si="30"/>
        <v>-2872461</v>
      </c>
      <c r="S26" s="119">
        <f t="shared" si="30"/>
        <v>-10034583</v>
      </c>
      <c r="T26" s="120">
        <f t="shared" si="30"/>
        <v>-1973790</v>
      </c>
      <c r="U26" s="120">
        <f t="shared" si="30"/>
        <v>-1135995</v>
      </c>
      <c r="V26" s="121">
        <f t="shared" si="30"/>
        <v>-7157123</v>
      </c>
      <c r="W26" s="119">
        <f t="shared" si="30"/>
        <v>-1608777</v>
      </c>
      <c r="X26" s="122">
        <f t="shared" ref="X26" si="31">X24-X25</f>
        <v>0</v>
      </c>
      <c r="Y26" s="122">
        <f t="shared" ref="Y26" si="32">Y24-Y25</f>
        <v>0</v>
      </c>
      <c r="Z26" s="123">
        <f t="shared" ref="Z26" si="33">Z24-Z25</f>
        <v>0</v>
      </c>
    </row>
    <row r="27" spans="2:26" ht="15.75" customHeight="1" x14ac:dyDescent="0.25">
      <c r="B27" s="27" t="s">
        <v>21</v>
      </c>
      <c r="C27" s="33"/>
      <c r="D27" s="3"/>
      <c r="E27" s="3"/>
      <c r="F27" s="36"/>
      <c r="G27" s="33"/>
      <c r="H27" s="3"/>
      <c r="I27" s="3"/>
      <c r="J27" s="47"/>
      <c r="K27" s="33"/>
      <c r="L27" s="3"/>
      <c r="M27" s="3"/>
      <c r="N27" s="47"/>
      <c r="O27" s="96"/>
      <c r="P27" s="95"/>
      <c r="Q27" s="95"/>
      <c r="R27" s="97"/>
      <c r="S27" s="96"/>
      <c r="T27" s="95"/>
      <c r="U27" s="95"/>
      <c r="V27" s="97"/>
      <c r="W27" s="96"/>
      <c r="X27" s="110"/>
      <c r="Y27" s="110"/>
      <c r="Z27" s="111"/>
    </row>
    <row r="28" spans="2:26" ht="15.75" customHeight="1" thickBot="1" x14ac:dyDescent="0.3">
      <c r="B28" s="172" t="s">
        <v>22</v>
      </c>
      <c r="C28" s="43">
        <f>C26+C27</f>
        <v>-257401.72000020152</v>
      </c>
      <c r="D28" s="44">
        <f t="shared" ref="D28:W28" si="34">D26+D27</f>
        <v>1357551.8100000024</v>
      </c>
      <c r="E28" s="44">
        <f t="shared" si="34"/>
        <v>4781524.340001747</v>
      </c>
      <c r="F28" s="45">
        <f t="shared" si="34"/>
        <v>4367477.3000019696</v>
      </c>
      <c r="G28" s="43">
        <f t="shared" si="34"/>
        <v>622665.77999996906</v>
      </c>
      <c r="H28" s="44">
        <f t="shared" si="34"/>
        <v>2399474.3300002897</v>
      </c>
      <c r="I28" s="44">
        <f t="shared" si="34"/>
        <v>3609086.0000000093</v>
      </c>
      <c r="J28" s="45">
        <f t="shared" si="34"/>
        <v>-1133226.1300021885</v>
      </c>
      <c r="K28" s="43">
        <f t="shared" si="34"/>
        <v>421981</v>
      </c>
      <c r="L28" s="44">
        <f t="shared" si="34"/>
        <v>-1800603</v>
      </c>
      <c r="M28" s="44">
        <f t="shared" si="34"/>
        <v>61301</v>
      </c>
      <c r="N28" s="45">
        <f t="shared" si="34"/>
        <v>496291.99999999907</v>
      </c>
      <c r="O28" s="124">
        <f t="shared" si="34"/>
        <v>-3344554.3500000066</v>
      </c>
      <c r="P28" s="125">
        <f t="shared" si="34"/>
        <v>-4302690</v>
      </c>
      <c r="Q28" s="125">
        <f t="shared" si="34"/>
        <v>-8362993</v>
      </c>
      <c r="R28" s="126">
        <f t="shared" si="34"/>
        <v>-2872461</v>
      </c>
      <c r="S28" s="124">
        <f t="shared" si="34"/>
        <v>-10034583</v>
      </c>
      <c r="T28" s="125">
        <f t="shared" si="34"/>
        <v>-1973790</v>
      </c>
      <c r="U28" s="125">
        <f t="shared" si="34"/>
        <v>-1135995</v>
      </c>
      <c r="V28" s="126">
        <f t="shared" si="34"/>
        <v>-7157123</v>
      </c>
      <c r="W28" s="124">
        <f t="shared" si="34"/>
        <v>-1608777</v>
      </c>
      <c r="X28" s="127">
        <f t="shared" ref="X28" si="35">X26+X27</f>
        <v>0</v>
      </c>
      <c r="Y28" s="127">
        <f t="shared" ref="Y28" si="36">Y26+Y27</f>
        <v>0</v>
      </c>
      <c r="Z28" s="128">
        <f t="shared" ref="Z28" si="37">Z26+Z27</f>
        <v>0</v>
      </c>
    </row>
    <row r="29" spans="2:26" s="160" customFormat="1" ht="15.75" customHeight="1" x14ac:dyDescent="0.25"/>
    <row r="30" spans="2:26" s="160" customFormat="1" x14ac:dyDescent="0.25"/>
    <row r="31" spans="2:26" s="160" customFormat="1" x14ac:dyDescent="0.25"/>
    <row r="32" spans="2:26" s="160" customFormat="1" x14ac:dyDescent="0.25"/>
    <row r="33" spans="2:26" s="160" customFormat="1" x14ac:dyDescent="0.25"/>
    <row r="34" spans="2:26" s="160" customFormat="1" x14ac:dyDescent="0.25"/>
    <row r="35" spans="2:26" s="160" customFormat="1" ht="15.75" thickBot="1" x14ac:dyDescent="0.3"/>
    <row r="36" spans="2:26" x14ac:dyDescent="0.25">
      <c r="C36" s="214">
        <v>2016</v>
      </c>
      <c r="D36" s="215"/>
      <c r="E36" s="215"/>
      <c r="F36" s="216"/>
      <c r="G36" s="214">
        <v>2017</v>
      </c>
      <c r="H36" s="215"/>
      <c r="I36" s="215"/>
      <c r="J36" s="216"/>
      <c r="K36" s="214">
        <v>2018</v>
      </c>
      <c r="L36" s="215"/>
      <c r="M36" s="215"/>
      <c r="N36" s="216"/>
      <c r="O36" s="214">
        <v>2019</v>
      </c>
      <c r="P36" s="215"/>
      <c r="Q36" s="215"/>
      <c r="R36" s="216"/>
      <c r="S36" s="214">
        <v>2020</v>
      </c>
      <c r="T36" s="215"/>
      <c r="U36" s="215"/>
      <c r="V36" s="216"/>
      <c r="W36" s="214">
        <v>2021</v>
      </c>
      <c r="X36" s="215"/>
      <c r="Y36" s="215"/>
      <c r="Z36" s="216"/>
    </row>
    <row r="37" spans="2:26" x14ac:dyDescent="0.25">
      <c r="B37" s="21" t="s">
        <v>159</v>
      </c>
      <c r="C37" s="77" t="s">
        <v>115</v>
      </c>
      <c r="D37" s="78" t="s">
        <v>116</v>
      </c>
      <c r="E37" s="78" t="s">
        <v>117</v>
      </c>
      <c r="F37" s="79" t="s">
        <v>118</v>
      </c>
      <c r="G37" s="77" t="s">
        <v>115</v>
      </c>
      <c r="H37" s="78" t="s">
        <v>116</v>
      </c>
      <c r="I37" s="78" t="s">
        <v>117</v>
      </c>
      <c r="J37" s="79" t="s">
        <v>118</v>
      </c>
      <c r="K37" s="77" t="s">
        <v>115</v>
      </c>
      <c r="L37" s="78" t="s">
        <v>116</v>
      </c>
      <c r="M37" s="78" t="s">
        <v>117</v>
      </c>
      <c r="N37" s="79" t="s">
        <v>118</v>
      </c>
      <c r="O37" s="77" t="s">
        <v>115</v>
      </c>
      <c r="P37" s="78" t="s">
        <v>116</v>
      </c>
      <c r="Q37" s="78" t="s">
        <v>117</v>
      </c>
      <c r="R37" s="79" t="s">
        <v>118</v>
      </c>
      <c r="S37" s="77" t="s">
        <v>115</v>
      </c>
      <c r="T37" s="78" t="s">
        <v>116</v>
      </c>
      <c r="U37" s="78" t="s">
        <v>117</v>
      </c>
      <c r="V37" s="79" t="s">
        <v>118</v>
      </c>
      <c r="W37" s="77" t="s">
        <v>115</v>
      </c>
      <c r="X37" s="78" t="s">
        <v>116</v>
      </c>
      <c r="Y37" s="78" t="s">
        <v>117</v>
      </c>
      <c r="Z37" s="79" t="s">
        <v>118</v>
      </c>
    </row>
    <row r="38" spans="2:26" ht="33.75" x14ac:dyDescent="0.25">
      <c r="B38" s="101" t="s">
        <v>169</v>
      </c>
      <c r="C38" s="155" t="str">
        <f>C5</f>
        <v>za okres 01.01.2016 - 31.03.2016</v>
      </c>
      <c r="D38" s="1" t="str">
        <f t="shared" ref="D38:Z38" si="38">D5</f>
        <v>za okres 01.01.2016 - 30.06.2016</v>
      </c>
      <c r="E38" s="1" t="str">
        <f t="shared" si="38"/>
        <v>za okres 01.01.2016 - 30.09.2016</v>
      </c>
      <c r="F38" s="30" t="str">
        <f t="shared" si="38"/>
        <v>za okres 01.01.2016 - 31.12.2016</v>
      </c>
      <c r="G38" s="29" t="str">
        <f t="shared" si="38"/>
        <v>za okres 01.01.2017 - 31.03.2017</v>
      </c>
      <c r="H38" s="1" t="str">
        <f t="shared" si="38"/>
        <v>za okres 01.01.2017 - 30.06.2017</v>
      </c>
      <c r="I38" s="1" t="str">
        <f t="shared" si="38"/>
        <v>za okres 01.01.2017 - 30.09.2017</v>
      </c>
      <c r="J38" s="30" t="str">
        <f t="shared" si="38"/>
        <v>za okres 01.01.2017 - 31.12.2017</v>
      </c>
      <c r="K38" s="29" t="str">
        <f t="shared" si="38"/>
        <v>za okres 01.01.2018 - 31.03.2018</v>
      </c>
      <c r="L38" s="1" t="str">
        <f t="shared" si="38"/>
        <v>za okres 01.01.2018 - 30.06.2018</v>
      </c>
      <c r="M38" s="1" t="str">
        <f t="shared" si="38"/>
        <v>za okres 01.01.2018 - 30.09.2018</v>
      </c>
      <c r="N38" s="30" t="str">
        <f t="shared" si="38"/>
        <v>za okres 01.01.2018 - 31.12.2018</v>
      </c>
      <c r="O38" s="29" t="str">
        <f t="shared" si="38"/>
        <v>za okres 01.01.2019 - 31.03.2019</v>
      </c>
      <c r="P38" s="1" t="str">
        <f t="shared" si="38"/>
        <v>za okres 01.01.2019 - 30.06.2019</v>
      </c>
      <c r="Q38" s="1" t="str">
        <f t="shared" si="38"/>
        <v>za okres 01.01.2019 - 30.09.2019</v>
      </c>
      <c r="R38" s="30" t="str">
        <f t="shared" si="38"/>
        <v>za okres 01.01.2019 - 31.12.2019</v>
      </c>
      <c r="S38" s="29" t="str">
        <f t="shared" si="38"/>
        <v>za okres 01.01.2020 - 31.03.2020</v>
      </c>
      <c r="T38" s="1" t="str">
        <f t="shared" si="38"/>
        <v>za okres 01.01.2020 - 30.06.2020</v>
      </c>
      <c r="U38" s="1" t="str">
        <f t="shared" si="38"/>
        <v>za okres 01.01.2020 - 30.09.2020</v>
      </c>
      <c r="V38" s="30" t="str">
        <f t="shared" si="38"/>
        <v>za okres 01.01.2020 - 31.12.2020</v>
      </c>
      <c r="W38" s="29" t="str">
        <f t="shared" si="38"/>
        <v>za okres 01.01.2021 - 31.03.2021</v>
      </c>
      <c r="X38" s="28" t="str">
        <f t="shared" si="38"/>
        <v>za okres 01.01.2021 - 30.06.2021</v>
      </c>
      <c r="Y38" s="28" t="str">
        <f t="shared" si="38"/>
        <v>za okres 01.01.2021 - 30.09.2021</v>
      </c>
      <c r="Z38" s="51" t="str">
        <f t="shared" si="38"/>
        <v>za okres 01.01.2021 - 31.12.2021</v>
      </c>
    </row>
    <row r="39" spans="2:26" s="100" customFormat="1" ht="15.75" customHeight="1" x14ac:dyDescent="0.25">
      <c r="B39" s="169" t="s">
        <v>0</v>
      </c>
      <c r="C39" s="161">
        <f>C6</f>
        <v>65204372.0299998</v>
      </c>
      <c r="D39" s="158">
        <f t="shared" ref="D39:Z39" si="39">D6</f>
        <v>132987139</v>
      </c>
      <c r="E39" s="158">
        <f t="shared" si="39"/>
        <v>200479026.35000113</v>
      </c>
      <c r="F39" s="162">
        <f t="shared" si="39"/>
        <v>271627552.56000197</v>
      </c>
      <c r="G39" s="161">
        <f t="shared" si="39"/>
        <v>75950276.449999899</v>
      </c>
      <c r="H39" s="158">
        <f t="shared" si="39"/>
        <v>154686195.99000001</v>
      </c>
      <c r="I39" s="158">
        <f t="shared" si="39"/>
        <v>234569724</v>
      </c>
      <c r="J39" s="162">
        <f t="shared" si="39"/>
        <v>319781954.92999899</v>
      </c>
      <c r="K39" s="161">
        <f t="shared" si="39"/>
        <v>89457122</v>
      </c>
      <c r="L39" s="158">
        <f t="shared" si="39"/>
        <v>179952183</v>
      </c>
      <c r="M39" s="158">
        <f t="shared" si="39"/>
        <v>271261904</v>
      </c>
      <c r="N39" s="162">
        <f t="shared" si="39"/>
        <v>369037943</v>
      </c>
      <c r="O39" s="161">
        <f t="shared" si="39"/>
        <v>101293898.45999999</v>
      </c>
      <c r="P39" s="158">
        <f t="shared" si="39"/>
        <v>203729283</v>
      </c>
      <c r="Q39" s="158">
        <f t="shared" si="39"/>
        <v>307826508</v>
      </c>
      <c r="R39" s="162">
        <f t="shared" si="39"/>
        <v>417517937</v>
      </c>
      <c r="S39" s="161">
        <f t="shared" si="39"/>
        <v>107569631</v>
      </c>
      <c r="T39" s="158">
        <f t="shared" si="39"/>
        <v>196056707</v>
      </c>
      <c r="U39" s="158">
        <f t="shared" si="39"/>
        <v>297587499</v>
      </c>
      <c r="V39" s="162">
        <f t="shared" si="39"/>
        <v>399734317</v>
      </c>
      <c r="W39" s="161">
        <f t="shared" si="39"/>
        <v>105962135</v>
      </c>
      <c r="X39" s="158">
        <f t="shared" si="39"/>
        <v>0</v>
      </c>
      <c r="Y39" s="158">
        <f t="shared" si="39"/>
        <v>0</v>
      </c>
      <c r="Z39" s="162">
        <f t="shared" si="39"/>
        <v>0</v>
      </c>
    </row>
    <row r="40" spans="2:26" s="100" customFormat="1" ht="15.75" customHeight="1" x14ac:dyDescent="0.25">
      <c r="B40" s="8" t="s">
        <v>4</v>
      </c>
      <c r="C40" s="37">
        <f>C10</f>
        <v>61000709.920000002</v>
      </c>
      <c r="D40" s="4">
        <f t="shared" ref="D40:N40" si="40">D10</f>
        <v>122218948.19</v>
      </c>
      <c r="E40" s="4">
        <f t="shared" si="40"/>
        <v>181194339.86999938</v>
      </c>
      <c r="F40" s="38">
        <f t="shared" si="40"/>
        <v>248168622.28</v>
      </c>
      <c r="G40" s="37">
        <f t="shared" si="40"/>
        <v>69966053.839999929</v>
      </c>
      <c r="H40" s="4">
        <f t="shared" si="40"/>
        <v>141584681.19999972</v>
      </c>
      <c r="I40" s="4">
        <f t="shared" si="40"/>
        <v>214562625.75999999</v>
      </c>
      <c r="J40" s="38">
        <f t="shared" si="40"/>
        <v>300541873.51000118</v>
      </c>
      <c r="K40" s="37">
        <f t="shared" si="40"/>
        <v>83522403</v>
      </c>
      <c r="L40" s="4">
        <f t="shared" si="40"/>
        <v>170554303</v>
      </c>
      <c r="M40" s="4">
        <f t="shared" si="40"/>
        <v>253963191</v>
      </c>
      <c r="N40" s="38">
        <f t="shared" si="40"/>
        <v>345029621</v>
      </c>
      <c r="O40" s="37">
        <v>97426000</v>
      </c>
      <c r="P40" s="4">
        <v>195752000</v>
      </c>
      <c r="Q40" s="4">
        <v>295237000</v>
      </c>
      <c r="R40" s="38">
        <v>395404406.45000005</v>
      </c>
      <c r="S40" s="37">
        <v>103969560.55999999</v>
      </c>
      <c r="T40" s="4">
        <v>179819712.09999999</v>
      </c>
      <c r="U40" s="4">
        <v>273114546.68000001</v>
      </c>
      <c r="V40" s="38">
        <v>367922180.16999996</v>
      </c>
      <c r="W40" s="37">
        <v>100952572.55</v>
      </c>
      <c r="X40" s="4"/>
      <c r="Y40" s="4"/>
      <c r="Z40" s="38"/>
    </row>
    <row r="41" spans="2:26" s="100" customFormat="1" ht="15.75" customHeight="1" x14ac:dyDescent="0.25">
      <c r="B41" s="25" t="s">
        <v>7</v>
      </c>
      <c r="C41" s="37">
        <f>C39-C40</f>
        <v>4203662.1099997982</v>
      </c>
      <c r="D41" s="4">
        <f t="shared" ref="D41:W41" si="41">D39-D40</f>
        <v>10768190.810000002</v>
      </c>
      <c r="E41" s="4">
        <f t="shared" si="41"/>
        <v>19284686.480001748</v>
      </c>
      <c r="F41" s="38">
        <f t="shared" si="41"/>
        <v>23458930.280001968</v>
      </c>
      <c r="G41" s="37">
        <f t="shared" si="41"/>
        <v>5984222.6099999696</v>
      </c>
      <c r="H41" s="4">
        <f t="shared" si="41"/>
        <v>13101514.79000029</v>
      </c>
      <c r="I41" s="4">
        <f t="shared" si="41"/>
        <v>20007098.24000001</v>
      </c>
      <c r="J41" s="38">
        <f t="shared" si="41"/>
        <v>19240081.419997811</v>
      </c>
      <c r="K41" s="37">
        <f t="shared" si="41"/>
        <v>5934719</v>
      </c>
      <c r="L41" s="4">
        <f t="shared" si="41"/>
        <v>9397880</v>
      </c>
      <c r="M41" s="4">
        <f t="shared" si="41"/>
        <v>17298713</v>
      </c>
      <c r="N41" s="38">
        <f t="shared" si="41"/>
        <v>24008322</v>
      </c>
      <c r="O41" s="37">
        <f t="shared" si="41"/>
        <v>3867898.4599999934</v>
      </c>
      <c r="P41" s="4">
        <f t="shared" si="41"/>
        <v>7977283</v>
      </c>
      <c r="Q41" s="4">
        <f t="shared" si="41"/>
        <v>12589508</v>
      </c>
      <c r="R41" s="38">
        <f t="shared" si="41"/>
        <v>22113530.549999952</v>
      </c>
      <c r="S41" s="37">
        <f t="shared" si="41"/>
        <v>3600070.4400000125</v>
      </c>
      <c r="T41" s="4">
        <f t="shared" si="41"/>
        <v>16236994.900000006</v>
      </c>
      <c r="U41" s="4">
        <f t="shared" si="41"/>
        <v>24472952.319999993</v>
      </c>
      <c r="V41" s="38">
        <f t="shared" si="41"/>
        <v>31812136.830000043</v>
      </c>
      <c r="W41" s="37">
        <f t="shared" si="41"/>
        <v>5009562.450000003</v>
      </c>
      <c r="X41" s="4">
        <f t="shared" ref="X41" si="42">X39-X40</f>
        <v>0</v>
      </c>
      <c r="Y41" s="4">
        <f t="shared" ref="Y41" si="43">Y39-Y40</f>
        <v>0</v>
      </c>
      <c r="Z41" s="38">
        <f t="shared" ref="Z41" si="44">Z39-Z40</f>
        <v>0</v>
      </c>
    </row>
    <row r="42" spans="2:26" ht="15.75" customHeight="1" x14ac:dyDescent="0.25">
      <c r="B42" s="24" t="s">
        <v>9</v>
      </c>
      <c r="C42" s="33">
        <f t="shared" ref="C42:N42" si="45">C14+C15</f>
        <v>131974.9</v>
      </c>
      <c r="D42" s="3">
        <f t="shared" si="45"/>
        <v>346069</v>
      </c>
      <c r="E42" s="3">
        <f t="shared" si="45"/>
        <v>603931.7899999998</v>
      </c>
      <c r="F42" s="36">
        <f t="shared" si="45"/>
        <v>936991.19</v>
      </c>
      <c r="G42" s="33">
        <f t="shared" si="45"/>
        <v>277612.33999999997</v>
      </c>
      <c r="H42" s="3">
        <f t="shared" si="45"/>
        <v>728906.58000000007</v>
      </c>
      <c r="I42" s="3">
        <f t="shared" si="45"/>
        <v>1170233</v>
      </c>
      <c r="J42" s="36">
        <f t="shared" si="45"/>
        <v>1558130.75</v>
      </c>
      <c r="K42" s="33">
        <f t="shared" si="45"/>
        <v>367021</v>
      </c>
      <c r="L42" s="3">
        <f t="shared" si="45"/>
        <v>875752</v>
      </c>
      <c r="M42" s="3">
        <f t="shared" si="45"/>
        <v>1166350</v>
      </c>
      <c r="N42" s="36">
        <f t="shared" si="45"/>
        <v>1757757.79</v>
      </c>
      <c r="O42" s="33">
        <v>250000</v>
      </c>
      <c r="P42" s="3">
        <v>985000</v>
      </c>
      <c r="Q42" s="3">
        <v>1560000</v>
      </c>
      <c r="R42" s="36">
        <v>2436927</v>
      </c>
      <c r="S42" s="33">
        <v>609202</v>
      </c>
      <c r="T42" s="3">
        <v>1804529.54</v>
      </c>
      <c r="U42" s="3">
        <v>3410298.6100000003</v>
      </c>
      <c r="V42" s="36">
        <v>4532550.66</v>
      </c>
      <c r="W42" s="33">
        <v>603416.89999999991</v>
      </c>
      <c r="X42" s="3"/>
      <c r="Y42" s="3"/>
      <c r="Z42" s="36"/>
    </row>
    <row r="43" spans="2:26" ht="15.75" customHeight="1" x14ac:dyDescent="0.25">
      <c r="B43" s="26" t="s">
        <v>10</v>
      </c>
      <c r="C43" s="33">
        <f>C16</f>
        <v>2368710</v>
      </c>
      <c r="D43" s="3">
        <f t="shared" ref="D43:N43" si="46">D16</f>
        <v>4818335</v>
      </c>
      <c r="E43" s="3">
        <f t="shared" si="46"/>
        <v>7092089</v>
      </c>
      <c r="F43" s="36">
        <f t="shared" si="46"/>
        <v>9482629.0099999998</v>
      </c>
      <c r="G43" s="33">
        <f t="shared" si="46"/>
        <v>2444247.4800000004</v>
      </c>
      <c r="H43" s="3">
        <f t="shared" si="46"/>
        <v>5671815.21</v>
      </c>
      <c r="I43" s="3">
        <f t="shared" si="46"/>
        <v>8488213.0899999999</v>
      </c>
      <c r="J43" s="36">
        <f t="shared" si="46"/>
        <v>11701672</v>
      </c>
      <c r="K43" s="33">
        <f t="shared" si="46"/>
        <v>2878225</v>
      </c>
      <c r="L43" s="3">
        <f t="shared" si="46"/>
        <v>6338194</v>
      </c>
      <c r="M43" s="3">
        <f t="shared" si="46"/>
        <v>9608867</v>
      </c>
      <c r="N43" s="36">
        <f t="shared" si="46"/>
        <v>13043810</v>
      </c>
      <c r="O43" s="33">
        <v>2865000</v>
      </c>
      <c r="P43" s="3">
        <v>6195000</v>
      </c>
      <c r="Q43" s="3">
        <v>9226000</v>
      </c>
      <c r="R43" s="36">
        <v>12583400</v>
      </c>
      <c r="S43" s="33">
        <v>3106893</v>
      </c>
      <c r="T43" s="3">
        <v>5858108</v>
      </c>
      <c r="U43" s="3">
        <v>8841359</v>
      </c>
      <c r="V43" s="36">
        <v>12639948</v>
      </c>
      <c r="W43" s="33">
        <v>2945860</v>
      </c>
      <c r="X43" s="3"/>
      <c r="Y43" s="3"/>
      <c r="Z43" s="36"/>
    </row>
    <row r="44" spans="2:26" ht="15.75" customHeight="1" x14ac:dyDescent="0.25">
      <c r="B44" s="26" t="s">
        <v>11</v>
      </c>
      <c r="C44" s="33">
        <f>C17</f>
        <v>1812649</v>
      </c>
      <c r="D44" s="3">
        <f t="shared" ref="D44:N44" si="47">D17</f>
        <v>3661533</v>
      </c>
      <c r="E44" s="3">
        <f t="shared" si="47"/>
        <v>5495276</v>
      </c>
      <c r="F44" s="36">
        <f t="shared" si="47"/>
        <v>7375622.8600000003</v>
      </c>
      <c r="G44" s="33">
        <f t="shared" si="47"/>
        <v>1852724.37</v>
      </c>
      <c r="H44" s="3">
        <f t="shared" si="47"/>
        <v>3969741.24</v>
      </c>
      <c r="I44" s="3">
        <f t="shared" si="47"/>
        <v>5873320.1500000004</v>
      </c>
      <c r="J44" s="36">
        <f t="shared" si="47"/>
        <v>7856254</v>
      </c>
      <c r="K44" s="33">
        <f t="shared" si="47"/>
        <v>2072736</v>
      </c>
      <c r="L44" s="3">
        <f t="shared" si="47"/>
        <v>4167511</v>
      </c>
      <c r="M44" s="3">
        <f t="shared" si="47"/>
        <v>6290147</v>
      </c>
      <c r="N44" s="36">
        <f t="shared" si="47"/>
        <v>8435302</v>
      </c>
      <c r="O44" s="33">
        <v>2288000</v>
      </c>
      <c r="P44" s="3">
        <v>4570000</v>
      </c>
      <c r="Q44" s="3">
        <v>5258000</v>
      </c>
      <c r="R44" s="36">
        <v>7051924</v>
      </c>
      <c r="S44" s="33">
        <v>1795872</v>
      </c>
      <c r="T44" s="3">
        <v>3260750</v>
      </c>
      <c r="U44" s="3">
        <v>5092670</v>
      </c>
      <c r="V44" s="36">
        <v>6987784</v>
      </c>
      <c r="W44" s="33">
        <v>1775124</v>
      </c>
      <c r="X44" s="3"/>
      <c r="Y44" s="3"/>
      <c r="Z44" s="36"/>
    </row>
    <row r="45" spans="2:26" ht="15.75" customHeight="1" x14ac:dyDescent="0.25">
      <c r="B45" s="26" t="s">
        <v>13</v>
      </c>
      <c r="C45" s="33">
        <f t="shared" ref="C45:N45" si="48">C19+C18</f>
        <v>101985.73000000013</v>
      </c>
      <c r="D45" s="3">
        <f t="shared" si="48"/>
        <v>270242</v>
      </c>
      <c r="E45" s="3">
        <f t="shared" si="48"/>
        <v>332845</v>
      </c>
      <c r="F45" s="36">
        <f t="shared" si="48"/>
        <v>704944.83</v>
      </c>
      <c r="G45" s="33">
        <f t="shared" si="48"/>
        <v>177396.41999999998</v>
      </c>
      <c r="H45" s="3">
        <f t="shared" si="48"/>
        <v>434833.83</v>
      </c>
      <c r="I45" s="3">
        <f t="shared" si="48"/>
        <v>1203421</v>
      </c>
      <c r="J45" s="36">
        <f t="shared" si="48"/>
        <v>1067720.46</v>
      </c>
      <c r="K45" s="33">
        <f t="shared" si="48"/>
        <v>330788</v>
      </c>
      <c r="L45" s="3">
        <f t="shared" si="48"/>
        <v>828687</v>
      </c>
      <c r="M45" s="3">
        <f t="shared" si="48"/>
        <v>1040145</v>
      </c>
      <c r="N45" s="36">
        <f t="shared" si="48"/>
        <v>1290927.79</v>
      </c>
      <c r="O45" s="33">
        <v>487000</v>
      </c>
      <c r="P45" s="3">
        <v>720000</v>
      </c>
      <c r="Q45" s="3">
        <v>754000</v>
      </c>
      <c r="R45" s="36">
        <v>1411298</v>
      </c>
      <c r="S45" s="33">
        <v>275750</v>
      </c>
      <c r="T45" s="3">
        <v>1033515</v>
      </c>
      <c r="U45" s="3">
        <v>1405580</v>
      </c>
      <c r="V45" s="36">
        <v>1742370</v>
      </c>
      <c r="W45" s="33">
        <v>97594</v>
      </c>
      <c r="X45" s="3"/>
      <c r="Y45" s="3"/>
      <c r="Z45" s="36"/>
    </row>
    <row r="46" spans="2:26" s="100" customFormat="1" ht="15.75" customHeight="1" x14ac:dyDescent="0.25">
      <c r="B46" s="170" t="s">
        <v>14</v>
      </c>
      <c r="C46" s="161">
        <f>C41+C42-C43-C44-C45</f>
        <v>52292.279999798484</v>
      </c>
      <c r="D46" s="158">
        <f t="shared" ref="D46:Z46" si="49">D41+D42-D43-D44-D45</f>
        <v>2364149.8100000024</v>
      </c>
      <c r="E46" s="158">
        <f t="shared" si="49"/>
        <v>6968408.2700017467</v>
      </c>
      <c r="F46" s="162">
        <f t="shared" si="49"/>
        <v>6832724.7700019693</v>
      </c>
      <c r="G46" s="161">
        <f t="shared" si="49"/>
        <v>1787466.679999969</v>
      </c>
      <c r="H46" s="158">
        <f t="shared" si="49"/>
        <v>3754031.0900002895</v>
      </c>
      <c r="I46" s="158">
        <f t="shared" si="49"/>
        <v>5612377.0000000093</v>
      </c>
      <c r="J46" s="162">
        <f t="shared" si="49"/>
        <v>172565.70999781135</v>
      </c>
      <c r="K46" s="161">
        <f t="shared" si="49"/>
        <v>1019991</v>
      </c>
      <c r="L46" s="158">
        <f t="shared" si="49"/>
        <v>-1060760</v>
      </c>
      <c r="M46" s="158">
        <f t="shared" si="49"/>
        <v>1525904</v>
      </c>
      <c r="N46" s="162">
        <f t="shared" si="49"/>
        <v>2996039.9999999991</v>
      </c>
      <c r="O46" s="161">
        <f t="shared" si="49"/>
        <v>-1522101.5400000066</v>
      </c>
      <c r="P46" s="158">
        <f t="shared" si="49"/>
        <v>-2522717</v>
      </c>
      <c r="Q46" s="158">
        <f t="shared" si="49"/>
        <v>-1088492</v>
      </c>
      <c r="R46" s="162">
        <f t="shared" si="49"/>
        <v>3503835.5499999523</v>
      </c>
      <c r="S46" s="161">
        <f t="shared" si="49"/>
        <v>-969242.55999998748</v>
      </c>
      <c r="T46" s="158">
        <f t="shared" si="49"/>
        <v>7889151.4400000051</v>
      </c>
      <c r="U46" s="158">
        <f t="shared" si="49"/>
        <v>12543641.929999992</v>
      </c>
      <c r="V46" s="162">
        <f t="shared" si="49"/>
        <v>14974585.490000039</v>
      </c>
      <c r="W46" s="161">
        <f t="shared" si="49"/>
        <v>794401.35000000335</v>
      </c>
      <c r="X46" s="158">
        <f t="shared" si="49"/>
        <v>0</v>
      </c>
      <c r="Y46" s="158">
        <f t="shared" si="49"/>
        <v>0</v>
      </c>
      <c r="Z46" s="162">
        <f t="shared" si="49"/>
        <v>0</v>
      </c>
    </row>
    <row r="47" spans="2:26" ht="15.75" customHeight="1" x14ac:dyDescent="0.25">
      <c r="B47" s="26" t="s">
        <v>15</v>
      </c>
      <c r="C47" s="33">
        <f>C21</f>
        <v>1220</v>
      </c>
      <c r="D47" s="3">
        <f t="shared" ref="D47:N47" si="50">D21</f>
        <v>8574</v>
      </c>
      <c r="E47" s="3">
        <f t="shared" si="50"/>
        <v>1450</v>
      </c>
      <c r="F47" s="36">
        <f t="shared" si="50"/>
        <v>1531</v>
      </c>
      <c r="G47" s="33">
        <f t="shared" si="50"/>
        <v>91.28</v>
      </c>
      <c r="H47" s="3">
        <f t="shared" si="50"/>
        <v>873</v>
      </c>
      <c r="I47" s="3">
        <f t="shared" si="50"/>
        <v>1838</v>
      </c>
      <c r="J47" s="36">
        <f t="shared" si="50"/>
        <v>3188.37</v>
      </c>
      <c r="K47" s="33">
        <f t="shared" si="50"/>
        <v>41928</v>
      </c>
      <c r="L47" s="3">
        <f t="shared" si="50"/>
        <v>44302</v>
      </c>
      <c r="M47" s="3">
        <f t="shared" si="50"/>
        <v>140781</v>
      </c>
      <c r="N47" s="36">
        <f t="shared" si="50"/>
        <v>141743</v>
      </c>
      <c r="O47" s="33">
        <v>2000</v>
      </c>
      <c r="P47" s="3">
        <v>0</v>
      </c>
      <c r="Q47" s="3">
        <v>535000</v>
      </c>
      <c r="R47" s="36">
        <v>14437.719999999972</v>
      </c>
      <c r="S47" s="33">
        <v>2</v>
      </c>
      <c r="T47" s="3">
        <v>266730</v>
      </c>
      <c r="U47" s="3">
        <v>267478</v>
      </c>
      <c r="V47" s="36">
        <v>146734</v>
      </c>
      <c r="W47" s="33">
        <v>3878</v>
      </c>
      <c r="X47" s="3"/>
      <c r="Y47" s="3"/>
      <c r="Z47" s="36"/>
    </row>
    <row r="48" spans="2:26" ht="15.75" customHeight="1" x14ac:dyDescent="0.25">
      <c r="B48" s="26" t="s">
        <v>16</v>
      </c>
      <c r="C48" s="33">
        <f>C22</f>
        <v>293120</v>
      </c>
      <c r="D48" s="3">
        <f t="shared" ref="D48:N48" si="51">D22</f>
        <v>579127</v>
      </c>
      <c r="E48" s="3">
        <f t="shared" si="51"/>
        <v>885490.93</v>
      </c>
      <c r="F48" s="36">
        <f t="shared" si="51"/>
        <v>1222103.47</v>
      </c>
      <c r="G48" s="33">
        <f t="shared" si="51"/>
        <v>332763.18</v>
      </c>
      <c r="H48" s="3">
        <f t="shared" si="51"/>
        <v>659017.76</v>
      </c>
      <c r="I48" s="3">
        <f t="shared" si="51"/>
        <v>998926</v>
      </c>
      <c r="J48" s="36">
        <f t="shared" si="51"/>
        <v>1320012.21</v>
      </c>
      <c r="K48" s="33">
        <f t="shared" si="51"/>
        <v>464543</v>
      </c>
      <c r="L48" s="3">
        <f t="shared" si="51"/>
        <v>899268</v>
      </c>
      <c r="M48" s="3">
        <f t="shared" si="51"/>
        <v>1304848</v>
      </c>
      <c r="N48" s="36">
        <f t="shared" si="51"/>
        <v>2007789</v>
      </c>
      <c r="O48" s="33">
        <v>485000</v>
      </c>
      <c r="P48" s="3">
        <v>976000</v>
      </c>
      <c r="Q48" s="3">
        <v>2442624.21</v>
      </c>
      <c r="R48" s="36">
        <v>2431417.7700000005</v>
      </c>
      <c r="S48" s="33">
        <v>338946.65000000037</v>
      </c>
      <c r="T48" s="3">
        <v>755192.66999999806</v>
      </c>
      <c r="U48" s="3">
        <v>1002883.7800000012</v>
      </c>
      <c r="V48" s="36">
        <v>6265521.8799999971</v>
      </c>
      <c r="W48" s="33">
        <v>300341.31000000029</v>
      </c>
      <c r="X48" s="3"/>
      <c r="Y48" s="3"/>
      <c r="Z48" s="36"/>
    </row>
    <row r="49" spans="2:26" ht="15.75" customHeight="1" x14ac:dyDescent="0.25">
      <c r="B49" s="26" t="s">
        <v>17</v>
      </c>
      <c r="C49" s="33">
        <f>C23</f>
        <v>0</v>
      </c>
      <c r="D49" s="3">
        <f t="shared" ref="D49:N49" si="52">D23</f>
        <v>0</v>
      </c>
      <c r="E49" s="3">
        <f t="shared" si="52"/>
        <v>0</v>
      </c>
      <c r="F49" s="36">
        <f t="shared" si="52"/>
        <v>0</v>
      </c>
      <c r="G49" s="33">
        <f t="shared" si="52"/>
        <v>0</v>
      </c>
      <c r="H49" s="3">
        <f t="shared" si="52"/>
        <v>0</v>
      </c>
      <c r="I49" s="3">
        <f t="shared" si="52"/>
        <v>0</v>
      </c>
      <c r="J49" s="36">
        <f t="shared" si="52"/>
        <v>0</v>
      </c>
      <c r="K49" s="33">
        <f t="shared" si="52"/>
        <v>0</v>
      </c>
      <c r="L49" s="3">
        <f t="shared" si="52"/>
        <v>0</v>
      </c>
      <c r="M49" s="3">
        <f t="shared" si="52"/>
        <v>0</v>
      </c>
      <c r="N49" s="36">
        <f t="shared" si="52"/>
        <v>0</v>
      </c>
      <c r="O49" s="33"/>
      <c r="P49" s="3"/>
      <c r="Q49" s="3"/>
      <c r="R49" s="36"/>
      <c r="S49" s="33"/>
      <c r="T49" s="3"/>
      <c r="U49" s="3"/>
      <c r="V49" s="36"/>
      <c r="W49" s="33"/>
      <c r="X49" s="3"/>
      <c r="Y49" s="3"/>
      <c r="Z49" s="36"/>
    </row>
    <row r="50" spans="2:26" s="100" customFormat="1" ht="15.75" customHeight="1" x14ac:dyDescent="0.25">
      <c r="B50" s="170" t="s">
        <v>18</v>
      </c>
      <c r="C50" s="161">
        <f>C46+C47+C49-C48</f>
        <v>-239607.72000020152</v>
      </c>
      <c r="D50" s="158">
        <f t="shared" ref="D50:Z50" si="53">D46+D47+D49-D48</f>
        <v>1793596.8100000024</v>
      </c>
      <c r="E50" s="158">
        <f t="shared" si="53"/>
        <v>6084367.340001747</v>
      </c>
      <c r="F50" s="162">
        <f t="shared" si="53"/>
        <v>5612152.3000019696</v>
      </c>
      <c r="G50" s="161">
        <f t="shared" si="53"/>
        <v>1454794.7799999691</v>
      </c>
      <c r="H50" s="158">
        <f t="shared" si="53"/>
        <v>3095886.3300002897</v>
      </c>
      <c r="I50" s="158">
        <f t="shared" si="53"/>
        <v>4615289.0000000093</v>
      </c>
      <c r="J50" s="162">
        <f t="shared" si="53"/>
        <v>-1144258.1300021885</v>
      </c>
      <c r="K50" s="161">
        <f t="shared" si="53"/>
        <v>597376</v>
      </c>
      <c r="L50" s="158">
        <f t="shared" si="53"/>
        <v>-1915726</v>
      </c>
      <c r="M50" s="158">
        <f t="shared" si="53"/>
        <v>361837</v>
      </c>
      <c r="N50" s="162">
        <f t="shared" si="53"/>
        <v>1129993.9999999991</v>
      </c>
      <c r="O50" s="161">
        <f t="shared" si="53"/>
        <v>-2005101.5400000066</v>
      </c>
      <c r="P50" s="158">
        <f t="shared" si="53"/>
        <v>-3498717</v>
      </c>
      <c r="Q50" s="158">
        <f t="shared" si="53"/>
        <v>-2996116.21</v>
      </c>
      <c r="R50" s="162">
        <f t="shared" si="53"/>
        <v>1086855.4999999516</v>
      </c>
      <c r="S50" s="161">
        <f t="shared" si="53"/>
        <v>-1308187.2099999879</v>
      </c>
      <c r="T50" s="158">
        <f t="shared" si="53"/>
        <v>7400688.770000007</v>
      </c>
      <c r="U50" s="158">
        <f t="shared" si="53"/>
        <v>11808236.149999991</v>
      </c>
      <c r="V50" s="162">
        <f t="shared" si="53"/>
        <v>8855797.6100000422</v>
      </c>
      <c r="W50" s="161">
        <f t="shared" si="53"/>
        <v>497938.04000000306</v>
      </c>
      <c r="X50" s="158">
        <f t="shared" si="53"/>
        <v>0</v>
      </c>
      <c r="Y50" s="158">
        <f t="shared" si="53"/>
        <v>0</v>
      </c>
      <c r="Z50" s="162">
        <f t="shared" si="53"/>
        <v>0</v>
      </c>
    </row>
    <row r="51" spans="2:26" ht="15.75" customHeight="1" x14ac:dyDescent="0.25">
      <c r="B51" s="26" t="s">
        <v>19</v>
      </c>
      <c r="C51" s="33">
        <f>C25</f>
        <v>17794</v>
      </c>
      <c r="D51" s="3">
        <f t="shared" ref="D51:N51" si="54">D25</f>
        <v>436045</v>
      </c>
      <c r="E51" s="3">
        <f t="shared" si="54"/>
        <v>1302843</v>
      </c>
      <c r="F51" s="36">
        <f t="shared" si="54"/>
        <v>1244675</v>
      </c>
      <c r="G51" s="33">
        <f t="shared" si="54"/>
        <v>832129</v>
      </c>
      <c r="H51" s="3">
        <f t="shared" si="54"/>
        <v>696412</v>
      </c>
      <c r="I51" s="3">
        <f t="shared" si="54"/>
        <v>1006203</v>
      </c>
      <c r="J51" s="36">
        <f t="shared" si="54"/>
        <v>-11032</v>
      </c>
      <c r="K51" s="33">
        <f t="shared" si="54"/>
        <v>175395</v>
      </c>
      <c r="L51" s="3">
        <f t="shared" si="54"/>
        <v>-115123</v>
      </c>
      <c r="M51" s="3">
        <f t="shared" si="54"/>
        <v>300536</v>
      </c>
      <c r="N51" s="36">
        <f t="shared" si="54"/>
        <v>633702</v>
      </c>
      <c r="O51" s="33">
        <v>134000</v>
      </c>
      <c r="P51" s="3">
        <v>85000</v>
      </c>
      <c r="Q51" s="3">
        <v>313000</v>
      </c>
      <c r="R51" s="36">
        <v>1221509</v>
      </c>
      <c r="S51" s="33">
        <v>-240368</v>
      </c>
      <c r="T51" s="3">
        <v>1143566</v>
      </c>
      <c r="U51" s="3">
        <v>2366887</v>
      </c>
      <c r="V51" s="36">
        <v>2399951</v>
      </c>
      <c r="W51" s="33">
        <v>3481664</v>
      </c>
      <c r="X51" s="3"/>
      <c r="Y51" s="3"/>
      <c r="Z51" s="36"/>
    </row>
    <row r="52" spans="2:26" s="100" customFormat="1" ht="15.75" customHeight="1" x14ac:dyDescent="0.25">
      <c r="B52" s="25" t="s">
        <v>20</v>
      </c>
      <c r="C52" s="37">
        <f>C50-C51</f>
        <v>-257401.72000020152</v>
      </c>
      <c r="D52" s="4">
        <f t="shared" ref="D52:Z52" si="55">D50-D51</f>
        <v>1357551.8100000024</v>
      </c>
      <c r="E52" s="4">
        <f t="shared" si="55"/>
        <v>4781524.340001747</v>
      </c>
      <c r="F52" s="38">
        <f t="shared" si="55"/>
        <v>4367477.3000019696</v>
      </c>
      <c r="G52" s="37">
        <f t="shared" si="55"/>
        <v>622665.77999996906</v>
      </c>
      <c r="H52" s="4">
        <f t="shared" si="55"/>
        <v>2399474.3300002897</v>
      </c>
      <c r="I52" s="4">
        <f t="shared" si="55"/>
        <v>3609086.0000000093</v>
      </c>
      <c r="J52" s="38">
        <f t="shared" si="55"/>
        <v>-1133226.1300021885</v>
      </c>
      <c r="K52" s="37">
        <f t="shared" si="55"/>
        <v>421981</v>
      </c>
      <c r="L52" s="4">
        <f t="shared" si="55"/>
        <v>-1800603</v>
      </c>
      <c r="M52" s="4">
        <f t="shared" si="55"/>
        <v>61301</v>
      </c>
      <c r="N52" s="38">
        <f t="shared" si="55"/>
        <v>496291.99999999907</v>
      </c>
      <c r="O52" s="37">
        <f t="shared" si="55"/>
        <v>-2139101.5400000066</v>
      </c>
      <c r="P52" s="4">
        <f t="shared" si="55"/>
        <v>-3583717</v>
      </c>
      <c r="Q52" s="4">
        <f t="shared" si="55"/>
        <v>-3309116.21</v>
      </c>
      <c r="R52" s="38">
        <f t="shared" si="55"/>
        <v>-134653.50000004843</v>
      </c>
      <c r="S52" s="37">
        <f t="shared" si="55"/>
        <v>-1067819.2099999879</v>
      </c>
      <c r="T52" s="4">
        <f t="shared" si="55"/>
        <v>6257122.770000007</v>
      </c>
      <c r="U52" s="4">
        <f t="shared" si="55"/>
        <v>9441349.1499999911</v>
      </c>
      <c r="V52" s="38">
        <f t="shared" si="55"/>
        <v>6455846.6100000422</v>
      </c>
      <c r="W52" s="37">
        <f t="shared" si="55"/>
        <v>-2983725.9599999972</v>
      </c>
      <c r="X52" s="4">
        <f t="shared" si="55"/>
        <v>0</v>
      </c>
      <c r="Y52" s="4">
        <f t="shared" si="55"/>
        <v>0</v>
      </c>
      <c r="Z52" s="38">
        <f t="shared" si="55"/>
        <v>0</v>
      </c>
    </row>
    <row r="53" spans="2:26" s="100" customFormat="1" ht="15.75" customHeight="1" x14ac:dyDescent="0.25">
      <c r="B53" s="27" t="s">
        <v>21</v>
      </c>
      <c r="C53" s="37"/>
      <c r="D53" s="4"/>
      <c r="E53" s="4"/>
      <c r="F53" s="38"/>
      <c r="G53" s="37"/>
      <c r="H53" s="4"/>
      <c r="I53" s="4"/>
      <c r="J53" s="38"/>
      <c r="K53" s="37"/>
      <c r="L53" s="4"/>
      <c r="M53" s="4"/>
      <c r="N53" s="38"/>
      <c r="O53" s="37"/>
      <c r="P53" s="4"/>
      <c r="Q53" s="4"/>
      <c r="R53" s="38"/>
      <c r="S53" s="37"/>
      <c r="T53" s="4"/>
      <c r="U53" s="4"/>
      <c r="V53" s="38"/>
      <c r="W53" s="37"/>
      <c r="X53" s="4"/>
      <c r="Y53" s="4"/>
      <c r="Z53" s="38"/>
    </row>
    <row r="54" spans="2:26" s="100" customFormat="1" ht="15.75" customHeight="1" thickBot="1" x14ac:dyDescent="0.3">
      <c r="B54" s="170" t="s">
        <v>22</v>
      </c>
      <c r="C54" s="163">
        <f>C52+C53</f>
        <v>-257401.72000020152</v>
      </c>
      <c r="D54" s="164">
        <f t="shared" ref="D54:Z54" si="56">D52+D53</f>
        <v>1357551.8100000024</v>
      </c>
      <c r="E54" s="164">
        <f t="shared" si="56"/>
        <v>4781524.340001747</v>
      </c>
      <c r="F54" s="165">
        <f t="shared" si="56"/>
        <v>4367477.3000019696</v>
      </c>
      <c r="G54" s="163">
        <f t="shared" si="56"/>
        <v>622665.77999996906</v>
      </c>
      <c r="H54" s="164">
        <f t="shared" si="56"/>
        <v>2399474.3300002897</v>
      </c>
      <c r="I54" s="164">
        <f t="shared" si="56"/>
        <v>3609086.0000000093</v>
      </c>
      <c r="J54" s="165">
        <f t="shared" si="56"/>
        <v>-1133226.1300021885</v>
      </c>
      <c r="K54" s="163">
        <f t="shared" si="56"/>
        <v>421981</v>
      </c>
      <c r="L54" s="164">
        <f t="shared" si="56"/>
        <v>-1800603</v>
      </c>
      <c r="M54" s="164">
        <f t="shared" si="56"/>
        <v>61301</v>
      </c>
      <c r="N54" s="165">
        <f t="shared" si="56"/>
        <v>496291.99999999907</v>
      </c>
      <c r="O54" s="163">
        <f t="shared" si="56"/>
        <v>-2139101.5400000066</v>
      </c>
      <c r="P54" s="164">
        <f t="shared" si="56"/>
        <v>-3583717</v>
      </c>
      <c r="Q54" s="164">
        <f t="shared" si="56"/>
        <v>-3309116.21</v>
      </c>
      <c r="R54" s="165">
        <f t="shared" si="56"/>
        <v>-134653.50000004843</v>
      </c>
      <c r="S54" s="163">
        <f t="shared" si="56"/>
        <v>-1067819.2099999879</v>
      </c>
      <c r="T54" s="164">
        <f t="shared" si="56"/>
        <v>6257122.770000007</v>
      </c>
      <c r="U54" s="164">
        <f t="shared" si="56"/>
        <v>9441349.1499999911</v>
      </c>
      <c r="V54" s="165">
        <f t="shared" si="56"/>
        <v>6455846.6100000422</v>
      </c>
      <c r="W54" s="163">
        <f t="shared" si="56"/>
        <v>-2983725.9599999972</v>
      </c>
      <c r="X54" s="164">
        <f t="shared" si="56"/>
        <v>0</v>
      </c>
      <c r="Y54" s="164">
        <f t="shared" si="56"/>
        <v>0</v>
      </c>
      <c r="Z54" s="165">
        <f t="shared" si="56"/>
        <v>0</v>
      </c>
    </row>
    <row r="55" spans="2:26" s="160" customFormat="1" ht="15.75" thickBot="1" x14ac:dyDescent="0.3">
      <c r="B55" s="157"/>
    </row>
    <row r="56" spans="2:26" x14ac:dyDescent="0.25">
      <c r="B56" s="171" t="s">
        <v>65</v>
      </c>
      <c r="C56" s="166">
        <f>CF!C9</f>
        <v>3211176.1</v>
      </c>
      <c r="D56" s="167">
        <f>CF!D9</f>
        <v>6638465.4199999999</v>
      </c>
      <c r="E56" s="167">
        <f>CF!E9</f>
        <v>10119626.68</v>
      </c>
      <c r="F56" s="168">
        <f>CF!F9</f>
        <v>13806950.970000068</v>
      </c>
      <c r="G56" s="166">
        <f>CF!G9</f>
        <v>3751707.7</v>
      </c>
      <c r="H56" s="167">
        <f>CF!H9</f>
        <v>7575103.8600000003</v>
      </c>
      <c r="I56" s="167">
        <f>CF!I9</f>
        <v>11474581.060000001</v>
      </c>
      <c r="J56" s="168">
        <f>CF!J9</f>
        <v>15537120.210000429</v>
      </c>
      <c r="K56" s="166">
        <f>CF!K9</f>
        <v>4068291</v>
      </c>
      <c r="L56" s="167">
        <f>CF!L9</f>
        <v>8242093</v>
      </c>
      <c r="M56" s="167">
        <f>CF!M9</f>
        <v>12607214</v>
      </c>
      <c r="N56" s="168">
        <f>CF!N9</f>
        <v>17097445.75</v>
      </c>
      <c r="O56" s="166">
        <v>4874000</v>
      </c>
      <c r="P56" s="167">
        <v>10026000</v>
      </c>
      <c r="Q56" s="167">
        <v>15231000</v>
      </c>
      <c r="R56" s="168">
        <v>20235889</v>
      </c>
      <c r="S56" s="166">
        <v>5066237.82</v>
      </c>
      <c r="T56" s="167">
        <v>10153694.219999988</v>
      </c>
      <c r="U56" s="167">
        <v>15150050.479999986</v>
      </c>
      <c r="V56" s="168">
        <v>20103665.769999996</v>
      </c>
      <c r="W56" s="166">
        <v>5027995</v>
      </c>
      <c r="X56" s="167"/>
      <c r="Y56" s="167"/>
      <c r="Z56" s="168"/>
    </row>
    <row r="57" spans="2:26" s="100" customFormat="1" x14ac:dyDescent="0.25">
      <c r="B57" s="170" t="s">
        <v>170</v>
      </c>
      <c r="C57" s="161">
        <f>C46+C56</f>
        <v>3263468.3799997987</v>
      </c>
      <c r="D57" s="158">
        <f t="shared" ref="D57:Z57" si="57">D46+D56</f>
        <v>9002615.2300000023</v>
      </c>
      <c r="E57" s="158">
        <f t="shared" si="57"/>
        <v>17088034.950001746</v>
      </c>
      <c r="F57" s="162">
        <f t="shared" si="57"/>
        <v>20639675.740002036</v>
      </c>
      <c r="G57" s="161">
        <f t="shared" si="57"/>
        <v>5539174.3799999692</v>
      </c>
      <c r="H57" s="158">
        <f t="shared" si="57"/>
        <v>11329134.95000029</v>
      </c>
      <c r="I57" s="158">
        <f t="shared" si="57"/>
        <v>17086958.06000001</v>
      </c>
      <c r="J57" s="162">
        <f t="shared" si="57"/>
        <v>15709685.91999824</v>
      </c>
      <c r="K57" s="161">
        <f t="shared" si="57"/>
        <v>5088282</v>
      </c>
      <c r="L57" s="158">
        <f t="shared" si="57"/>
        <v>7181333</v>
      </c>
      <c r="M57" s="158">
        <f t="shared" si="57"/>
        <v>14133118</v>
      </c>
      <c r="N57" s="162">
        <f t="shared" si="57"/>
        <v>20093485.75</v>
      </c>
      <c r="O57" s="161">
        <f t="shared" si="57"/>
        <v>3351898.4599999934</v>
      </c>
      <c r="P57" s="158">
        <f t="shared" si="57"/>
        <v>7503283</v>
      </c>
      <c r="Q57" s="158">
        <f t="shared" si="57"/>
        <v>14142508</v>
      </c>
      <c r="R57" s="162">
        <f t="shared" si="57"/>
        <v>23739724.549999952</v>
      </c>
      <c r="S57" s="161">
        <f t="shared" si="57"/>
        <v>4096995.2600000128</v>
      </c>
      <c r="T57" s="158">
        <f t="shared" si="57"/>
        <v>18042845.659999993</v>
      </c>
      <c r="U57" s="158">
        <f t="shared" si="57"/>
        <v>27693692.409999978</v>
      </c>
      <c r="V57" s="162">
        <f t="shared" si="57"/>
        <v>35078251.260000035</v>
      </c>
      <c r="W57" s="161">
        <f t="shared" si="57"/>
        <v>5822396.3500000034</v>
      </c>
      <c r="X57" s="158">
        <f t="shared" si="57"/>
        <v>0</v>
      </c>
      <c r="Y57" s="158">
        <f t="shared" si="57"/>
        <v>0</v>
      </c>
      <c r="Z57" s="162">
        <f t="shared" si="57"/>
        <v>0</v>
      </c>
    </row>
    <row r="58" spans="2:26" s="100" customFormat="1" ht="15.75" thickBot="1" x14ac:dyDescent="0.3">
      <c r="B58" s="170" t="s">
        <v>171</v>
      </c>
      <c r="C58" s="163">
        <f>C46-C42+C45+C56</f>
        <v>3233479.2099997988</v>
      </c>
      <c r="D58" s="164">
        <f t="shared" ref="D58:Z58" si="58">D46-D42+D45+D56</f>
        <v>8926788.2300000023</v>
      </c>
      <c r="E58" s="164">
        <f t="shared" si="58"/>
        <v>16816948.160001747</v>
      </c>
      <c r="F58" s="165">
        <f t="shared" si="58"/>
        <v>20407629.380002037</v>
      </c>
      <c r="G58" s="163">
        <f t="shared" si="58"/>
        <v>5438958.4599999692</v>
      </c>
      <c r="H58" s="164">
        <f t="shared" si="58"/>
        <v>11035062.20000029</v>
      </c>
      <c r="I58" s="164">
        <f t="shared" si="58"/>
        <v>17120146.06000001</v>
      </c>
      <c r="J58" s="165">
        <f t="shared" si="58"/>
        <v>15219275.629998241</v>
      </c>
      <c r="K58" s="163">
        <f t="shared" si="58"/>
        <v>5052049</v>
      </c>
      <c r="L58" s="164">
        <f t="shared" si="58"/>
        <v>7134268</v>
      </c>
      <c r="M58" s="164">
        <f t="shared" si="58"/>
        <v>14006913</v>
      </c>
      <c r="N58" s="165">
        <f t="shared" si="58"/>
        <v>19626655.75</v>
      </c>
      <c r="O58" s="163">
        <f t="shared" si="58"/>
        <v>3588898.4599999934</v>
      </c>
      <c r="P58" s="164">
        <f t="shared" si="58"/>
        <v>7238283</v>
      </c>
      <c r="Q58" s="164">
        <f t="shared" si="58"/>
        <v>13336508</v>
      </c>
      <c r="R58" s="165">
        <f t="shared" si="58"/>
        <v>22714095.549999952</v>
      </c>
      <c r="S58" s="163">
        <f t="shared" si="58"/>
        <v>3763543.2600000128</v>
      </c>
      <c r="T58" s="164">
        <f t="shared" si="58"/>
        <v>17271831.119999994</v>
      </c>
      <c r="U58" s="164">
        <f t="shared" si="58"/>
        <v>25688973.799999978</v>
      </c>
      <c r="V58" s="165">
        <f t="shared" si="58"/>
        <v>32288070.600000035</v>
      </c>
      <c r="W58" s="163">
        <f t="shared" si="58"/>
        <v>5316573.450000003</v>
      </c>
      <c r="X58" s="164">
        <f t="shared" si="58"/>
        <v>0</v>
      </c>
      <c r="Y58" s="164">
        <f t="shared" si="58"/>
        <v>0</v>
      </c>
      <c r="Z58" s="165">
        <f t="shared" si="58"/>
        <v>0</v>
      </c>
    </row>
    <row r="59" spans="2:26" x14ac:dyDescent="0.25">
      <c r="B59" s="210" t="s">
        <v>172</v>
      </c>
      <c r="C59" s="210"/>
      <c r="D59" s="210"/>
      <c r="E59" s="210"/>
      <c r="F59" s="210"/>
      <c r="G59" s="210"/>
    </row>
    <row r="60" spans="2:26" x14ac:dyDescent="0.25">
      <c r="B60" s="210" t="s">
        <v>173</v>
      </c>
      <c r="C60" s="210"/>
      <c r="D60" s="210"/>
      <c r="E60" s="210"/>
      <c r="F60" s="210"/>
      <c r="G60" s="210"/>
    </row>
  </sheetData>
  <mergeCells count="14">
    <mergeCell ref="B59:G59"/>
    <mergeCell ref="B60:G60"/>
    <mergeCell ref="W3:Z3"/>
    <mergeCell ref="C36:F36"/>
    <mergeCell ref="G36:J36"/>
    <mergeCell ref="K36:N36"/>
    <mergeCell ref="O36:R36"/>
    <mergeCell ref="S36:V36"/>
    <mergeCell ref="W36:Z36"/>
    <mergeCell ref="C3:F3"/>
    <mergeCell ref="G3:J3"/>
    <mergeCell ref="K3:N3"/>
    <mergeCell ref="O3:R3"/>
    <mergeCell ref="S3:V3"/>
  </mergeCells>
  <pageMargins left="0.19685039370078741" right="0.19685039370078741" top="0.59055118110236227" bottom="0.59055118110236227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0"/>
  <sheetViews>
    <sheetView workbookViewId="0">
      <pane xSplit="2" ySplit="5" topLeftCell="I9" activePane="bottomRight" state="frozen"/>
      <selection activeCell="B34" sqref="B34"/>
      <selection pane="topRight" activeCell="B34" sqref="B34"/>
      <selection pane="bottomLeft" activeCell="B34" sqref="B34"/>
      <selection pane="bottomRight" activeCell="B5" sqref="B5"/>
    </sheetView>
  </sheetViews>
  <sheetFormatPr defaultRowHeight="15" x14ac:dyDescent="0.25"/>
  <cols>
    <col min="1" max="1" width="1.85546875" style="21" customWidth="1"/>
    <col min="2" max="2" width="54.140625" style="21" customWidth="1"/>
    <col min="3" max="16384" width="9.140625" style="21"/>
  </cols>
  <sheetData>
    <row r="1" spans="2:26" ht="21" x14ac:dyDescent="0.35">
      <c r="B1" s="129" t="s">
        <v>23</v>
      </c>
    </row>
    <row r="2" spans="2:26" ht="15.75" thickBot="1" x14ac:dyDescent="0.3">
      <c r="B2" s="100" t="s">
        <v>161</v>
      </c>
    </row>
    <row r="3" spans="2:26" x14ac:dyDescent="0.25">
      <c r="C3" s="214">
        <v>2016</v>
      </c>
      <c r="D3" s="215"/>
      <c r="E3" s="215"/>
      <c r="F3" s="216"/>
      <c r="G3" s="214">
        <v>2017</v>
      </c>
      <c r="H3" s="215"/>
      <c r="I3" s="215"/>
      <c r="J3" s="216"/>
      <c r="K3" s="214">
        <v>2018</v>
      </c>
      <c r="L3" s="215"/>
      <c r="M3" s="215"/>
      <c r="N3" s="216"/>
      <c r="O3" s="211">
        <v>2019</v>
      </c>
      <c r="P3" s="212"/>
      <c r="Q3" s="212"/>
      <c r="R3" s="213"/>
      <c r="S3" s="211">
        <v>2020</v>
      </c>
      <c r="T3" s="212"/>
      <c r="U3" s="212"/>
      <c r="V3" s="213"/>
      <c r="W3" s="211">
        <v>2021</v>
      </c>
      <c r="X3" s="212"/>
      <c r="Y3" s="212"/>
      <c r="Z3" s="213"/>
    </row>
    <row r="4" spans="2:26" x14ac:dyDescent="0.25">
      <c r="B4" s="21" t="s">
        <v>159</v>
      </c>
      <c r="C4" s="77" t="s">
        <v>115</v>
      </c>
      <c r="D4" s="78" t="s">
        <v>116</v>
      </c>
      <c r="E4" s="78" t="s">
        <v>117</v>
      </c>
      <c r="F4" s="79" t="s">
        <v>118</v>
      </c>
      <c r="G4" s="77" t="s">
        <v>115</v>
      </c>
      <c r="H4" s="78" t="s">
        <v>116</v>
      </c>
      <c r="I4" s="78" t="s">
        <v>117</v>
      </c>
      <c r="J4" s="79" t="s">
        <v>118</v>
      </c>
      <c r="K4" s="77" t="s">
        <v>115</v>
      </c>
      <c r="L4" s="78" t="s">
        <v>116</v>
      </c>
      <c r="M4" s="78" t="s">
        <v>117</v>
      </c>
      <c r="N4" s="79" t="s">
        <v>118</v>
      </c>
      <c r="O4" s="80" t="s">
        <v>115</v>
      </c>
      <c r="P4" s="81" t="s">
        <v>116</v>
      </c>
      <c r="Q4" s="81" t="s">
        <v>117</v>
      </c>
      <c r="R4" s="82" t="s">
        <v>118</v>
      </c>
      <c r="S4" s="80" t="s">
        <v>115</v>
      </c>
      <c r="T4" s="81" t="s">
        <v>116</v>
      </c>
      <c r="U4" s="81" t="s">
        <v>117</v>
      </c>
      <c r="V4" s="82" t="s">
        <v>118</v>
      </c>
      <c r="W4" s="80" t="s">
        <v>115</v>
      </c>
      <c r="X4" s="81" t="s">
        <v>116</v>
      </c>
      <c r="Y4" s="81" t="s">
        <v>117</v>
      </c>
      <c r="Z4" s="82" t="s">
        <v>118</v>
      </c>
    </row>
    <row r="5" spans="2:26" ht="35.25" customHeight="1" x14ac:dyDescent="0.25">
      <c r="B5" s="101" t="s">
        <v>178</v>
      </c>
      <c r="C5" s="29" t="s">
        <v>130</v>
      </c>
      <c r="D5" s="22" t="s">
        <v>140</v>
      </c>
      <c r="E5" s="22" t="s">
        <v>149</v>
      </c>
      <c r="F5" s="30" t="s">
        <v>129</v>
      </c>
      <c r="G5" s="73" t="s">
        <v>126</v>
      </c>
      <c r="H5" s="22" t="s">
        <v>138</v>
      </c>
      <c r="I5" s="22" t="s">
        <v>148</v>
      </c>
      <c r="J5" s="74" t="s">
        <v>125</v>
      </c>
      <c r="K5" s="73" t="s">
        <v>124</v>
      </c>
      <c r="L5" s="22" t="s">
        <v>136</v>
      </c>
      <c r="M5" s="22" t="s">
        <v>146</v>
      </c>
      <c r="N5" s="74" t="s">
        <v>123</v>
      </c>
      <c r="O5" s="83" t="s">
        <v>121</v>
      </c>
      <c r="P5" s="84" t="s">
        <v>134</v>
      </c>
      <c r="Q5" s="85" t="s">
        <v>155</v>
      </c>
      <c r="R5" s="86" t="s">
        <v>120</v>
      </c>
      <c r="S5" s="83" t="s">
        <v>114</v>
      </c>
      <c r="T5" s="84" t="s">
        <v>133</v>
      </c>
      <c r="U5" s="84" t="s">
        <v>143</v>
      </c>
      <c r="V5" s="86" t="s">
        <v>113</v>
      </c>
      <c r="W5" s="83" t="s">
        <v>112</v>
      </c>
      <c r="X5" s="84" t="s">
        <v>163</v>
      </c>
      <c r="Y5" s="84" t="s">
        <v>164</v>
      </c>
      <c r="Z5" s="86" t="s">
        <v>165</v>
      </c>
    </row>
    <row r="6" spans="2:26" ht="13.5" customHeight="1" x14ac:dyDescent="0.25">
      <c r="B6" s="8" t="s">
        <v>24</v>
      </c>
      <c r="C6" s="31">
        <f t="shared" ref="C6:V6" si="0">SUM(C7:C13)</f>
        <v>161281089.90000176</v>
      </c>
      <c r="D6" s="2">
        <f t="shared" si="0"/>
        <v>162134836.08000174</v>
      </c>
      <c r="E6" s="2">
        <f t="shared" si="0"/>
        <v>167628936.05000177</v>
      </c>
      <c r="F6" s="32">
        <f t="shared" si="0"/>
        <v>171761647.36000189</v>
      </c>
      <c r="G6" s="31">
        <f t="shared" si="0"/>
        <v>169952814.78000268</v>
      </c>
      <c r="H6" s="2">
        <f t="shared" si="0"/>
        <v>169444270.63000268</v>
      </c>
      <c r="I6" s="2">
        <f t="shared" si="0"/>
        <v>171728483.43000001</v>
      </c>
      <c r="J6" s="32">
        <f t="shared" si="0"/>
        <v>173599719.61000308</v>
      </c>
      <c r="K6" s="31">
        <f t="shared" si="0"/>
        <v>172080555.31</v>
      </c>
      <c r="L6" s="2">
        <f t="shared" si="0"/>
        <v>171504965</v>
      </c>
      <c r="M6" s="2">
        <f t="shared" si="0"/>
        <v>172056139</v>
      </c>
      <c r="N6" s="32">
        <f t="shared" si="0"/>
        <v>183627132</v>
      </c>
      <c r="O6" s="87">
        <f t="shared" si="0"/>
        <v>419904601</v>
      </c>
      <c r="P6" s="88">
        <f t="shared" si="0"/>
        <v>419616941.91000003</v>
      </c>
      <c r="Q6" s="88">
        <f t="shared" si="0"/>
        <v>408443292</v>
      </c>
      <c r="R6" s="89">
        <f t="shared" si="0"/>
        <v>416085470</v>
      </c>
      <c r="S6" s="87">
        <f t="shared" si="0"/>
        <v>405112966</v>
      </c>
      <c r="T6" s="88">
        <f t="shared" si="0"/>
        <v>396559133</v>
      </c>
      <c r="U6" s="88">
        <f t="shared" si="0"/>
        <v>389083484</v>
      </c>
      <c r="V6" s="89">
        <f t="shared" si="0"/>
        <v>386987849</v>
      </c>
      <c r="W6" s="87">
        <f>SUM(W7:W13)</f>
        <v>377802378</v>
      </c>
      <c r="X6" s="88">
        <f t="shared" ref="X6:Z6" si="1">SUM(X7:X13)</f>
        <v>0</v>
      </c>
      <c r="Y6" s="88">
        <f t="shared" si="1"/>
        <v>0</v>
      </c>
      <c r="Z6" s="89">
        <f t="shared" si="1"/>
        <v>0</v>
      </c>
    </row>
    <row r="7" spans="2:26" ht="13.5" customHeight="1" x14ac:dyDescent="0.25">
      <c r="B7" s="26" t="s">
        <v>25</v>
      </c>
      <c r="C7" s="39">
        <v>104899670.37000176</v>
      </c>
      <c r="D7" s="5">
        <v>105572572.77000174</v>
      </c>
      <c r="E7" s="5">
        <v>111132345.40000178</v>
      </c>
      <c r="F7" s="40">
        <v>114664794.81000188</v>
      </c>
      <c r="G7" s="39">
        <v>113234618.54000258</v>
      </c>
      <c r="H7" s="5">
        <v>111964039.18000259</v>
      </c>
      <c r="I7" s="5">
        <v>111764093.18000001</v>
      </c>
      <c r="J7" s="40">
        <v>113727279.600003</v>
      </c>
      <c r="K7" s="39">
        <v>111907763.52</v>
      </c>
      <c r="L7" s="5">
        <v>110728590</v>
      </c>
      <c r="M7" s="5">
        <v>112283926</v>
      </c>
      <c r="N7" s="48">
        <v>123438258</v>
      </c>
      <c r="O7" s="90">
        <v>124051078</v>
      </c>
      <c r="P7" s="91">
        <v>124242915</v>
      </c>
      <c r="Q7" s="91">
        <v>122921217</v>
      </c>
      <c r="R7" s="92">
        <v>122470151</v>
      </c>
      <c r="S7" s="90">
        <v>120526005</v>
      </c>
      <c r="T7" s="91">
        <v>115934785</v>
      </c>
      <c r="U7" s="93">
        <v>113192061</v>
      </c>
      <c r="V7" s="92">
        <v>112707357</v>
      </c>
      <c r="W7" s="90">
        <v>111126497</v>
      </c>
      <c r="X7" s="91"/>
      <c r="Y7" s="91"/>
      <c r="Z7" s="94"/>
    </row>
    <row r="8" spans="2:26" ht="13.5" customHeight="1" x14ac:dyDescent="0.25">
      <c r="B8" s="66" t="s">
        <v>168</v>
      </c>
      <c r="C8" s="33"/>
      <c r="D8" s="3"/>
      <c r="E8" s="3"/>
      <c r="F8" s="36"/>
      <c r="G8" s="33"/>
      <c r="H8" s="3"/>
      <c r="I8" s="3"/>
      <c r="J8" s="36"/>
      <c r="K8" s="39"/>
      <c r="L8" s="3"/>
      <c r="M8" s="3"/>
      <c r="N8" s="40"/>
      <c r="O8" s="90">
        <v>235747583</v>
      </c>
      <c r="P8" s="95">
        <v>236034907</v>
      </c>
      <c r="Q8" s="91">
        <v>227269566</v>
      </c>
      <c r="R8" s="92">
        <v>234527404</v>
      </c>
      <c r="S8" s="90">
        <v>225393805</v>
      </c>
      <c r="T8" s="95">
        <v>221544759</v>
      </c>
      <c r="U8" s="93">
        <v>216879553</v>
      </c>
      <c r="V8" s="92">
        <v>219964315</v>
      </c>
      <c r="W8" s="90">
        <v>211987827</v>
      </c>
      <c r="X8" s="91"/>
      <c r="Y8" s="91"/>
      <c r="Z8" s="94"/>
    </row>
    <row r="9" spans="2:26" ht="13.5" customHeight="1" x14ac:dyDescent="0.25">
      <c r="B9" s="26" t="s">
        <v>26</v>
      </c>
      <c r="C9" s="33">
        <v>3767126.6200000066</v>
      </c>
      <c r="D9" s="3">
        <v>3862660.3900000062</v>
      </c>
      <c r="E9" s="3">
        <v>3877197.7400000058</v>
      </c>
      <c r="F9" s="36">
        <v>3995156.3100000042</v>
      </c>
      <c r="G9" s="33">
        <v>4116804.0000000894</v>
      </c>
      <c r="H9" s="3">
        <v>4417186.0100000873</v>
      </c>
      <c r="I9" s="3">
        <v>4949739.82</v>
      </c>
      <c r="J9" s="36">
        <v>4868621.6700000875</v>
      </c>
      <c r="K9" s="33">
        <v>4986092.4799999986</v>
      </c>
      <c r="L9" s="3">
        <v>5260220</v>
      </c>
      <c r="M9" s="3">
        <v>6421835</v>
      </c>
      <c r="N9" s="47">
        <v>7185559</v>
      </c>
      <c r="O9" s="96">
        <v>7407612</v>
      </c>
      <c r="P9" s="95">
        <v>7218741</v>
      </c>
      <c r="Q9" s="95">
        <v>7040572</v>
      </c>
      <c r="R9" s="97">
        <v>7711394</v>
      </c>
      <c r="S9" s="96">
        <v>7815536</v>
      </c>
      <c r="T9" s="95">
        <v>7689429</v>
      </c>
      <c r="U9" s="93">
        <v>7670417</v>
      </c>
      <c r="V9" s="97">
        <v>7948201</v>
      </c>
      <c r="W9" s="96">
        <v>8292748</v>
      </c>
      <c r="X9" s="95"/>
      <c r="Y9" s="95"/>
      <c r="Z9" s="98"/>
    </row>
    <row r="10" spans="2:26" ht="13.5" customHeight="1" x14ac:dyDescent="0.25">
      <c r="B10" s="26" t="s">
        <v>27</v>
      </c>
      <c r="C10" s="33">
        <v>51940000</v>
      </c>
      <c r="D10" s="3">
        <v>51940000</v>
      </c>
      <c r="E10" s="3">
        <v>51940000</v>
      </c>
      <c r="F10" s="36">
        <v>51940000</v>
      </c>
      <c r="G10" s="33">
        <v>51940000</v>
      </c>
      <c r="H10" s="3">
        <v>51940000</v>
      </c>
      <c r="I10" s="3">
        <v>53900200</v>
      </c>
      <c r="J10" s="36">
        <v>53900200</v>
      </c>
      <c r="K10" s="33">
        <v>53910085</v>
      </c>
      <c r="L10" s="3">
        <v>54159085</v>
      </c>
      <c r="M10" s="3">
        <v>51940000</v>
      </c>
      <c r="N10" s="47">
        <v>51940000</v>
      </c>
      <c r="O10" s="96">
        <v>51940000</v>
      </c>
      <c r="P10" s="95">
        <v>51940000</v>
      </c>
      <c r="Q10" s="95">
        <v>51000000</v>
      </c>
      <c r="R10" s="97">
        <v>51000000</v>
      </c>
      <c r="S10" s="96">
        <v>51000000</v>
      </c>
      <c r="T10" s="95">
        <v>51000000</v>
      </c>
      <c r="U10" s="93">
        <v>51000000</v>
      </c>
      <c r="V10" s="97">
        <v>46000000</v>
      </c>
      <c r="W10" s="96">
        <v>46000000</v>
      </c>
      <c r="X10" s="95"/>
      <c r="Y10" s="95"/>
      <c r="Z10" s="98"/>
    </row>
    <row r="11" spans="2:26" ht="13.5" customHeight="1" x14ac:dyDescent="0.25">
      <c r="B11" s="26" t="s">
        <v>28</v>
      </c>
      <c r="C11" s="33">
        <v>0</v>
      </c>
      <c r="D11" s="5"/>
      <c r="E11" s="3"/>
      <c r="F11" s="40"/>
      <c r="G11" s="39"/>
      <c r="H11" s="5"/>
      <c r="I11" s="3"/>
      <c r="J11" s="36"/>
      <c r="K11" s="39"/>
      <c r="L11" s="5"/>
      <c r="M11" s="3"/>
      <c r="N11" s="48"/>
      <c r="O11" s="90"/>
      <c r="P11" s="91"/>
      <c r="Q11" s="95"/>
      <c r="R11" s="92"/>
      <c r="S11" s="90"/>
      <c r="T11" s="91"/>
      <c r="U11" s="99"/>
      <c r="V11" s="92"/>
      <c r="W11" s="90"/>
      <c r="X11" s="91"/>
      <c r="Y11" s="91"/>
      <c r="Z11" s="94"/>
    </row>
    <row r="12" spans="2:26" ht="13.5" customHeight="1" x14ac:dyDescent="0.25">
      <c r="B12" s="26" t="s">
        <v>29</v>
      </c>
      <c r="C12" s="39">
        <v>0</v>
      </c>
      <c r="D12" s="3"/>
      <c r="E12" s="3"/>
      <c r="F12" s="36"/>
      <c r="G12" s="33"/>
      <c r="H12" s="3"/>
      <c r="I12" s="3"/>
      <c r="J12" s="36"/>
      <c r="K12" s="33"/>
      <c r="L12" s="3"/>
      <c r="M12" s="3"/>
      <c r="N12" s="47"/>
      <c r="O12" s="96"/>
      <c r="P12" s="95"/>
      <c r="Q12" s="95"/>
      <c r="R12" s="97"/>
      <c r="S12" s="96"/>
      <c r="T12" s="95"/>
      <c r="U12" s="93"/>
      <c r="V12" s="97"/>
      <c r="W12" s="96"/>
      <c r="X12" s="95"/>
      <c r="Y12" s="95"/>
      <c r="Z12" s="98"/>
    </row>
    <row r="13" spans="2:26" ht="13.5" customHeight="1" x14ac:dyDescent="0.25">
      <c r="B13" s="26" t="s">
        <v>30</v>
      </c>
      <c r="C13" s="33">
        <v>674292.91000000015</v>
      </c>
      <c r="D13" s="3">
        <v>759602.92</v>
      </c>
      <c r="E13" s="3">
        <v>679392.91000000015</v>
      </c>
      <c r="F13" s="36">
        <v>1161696.24</v>
      </c>
      <c r="G13" s="33">
        <v>661392.23999999976</v>
      </c>
      <c r="H13" s="3">
        <v>1123045.4399999997</v>
      </c>
      <c r="I13" s="3">
        <v>1114450.4299999997</v>
      </c>
      <c r="J13" s="36">
        <v>1103618.3399999996</v>
      </c>
      <c r="K13" s="33">
        <v>1276614.31</v>
      </c>
      <c r="L13" s="3">
        <v>1357070</v>
      </c>
      <c r="M13" s="3">
        <v>1410378</v>
      </c>
      <c r="N13" s="47">
        <v>1063315</v>
      </c>
      <c r="O13" s="96">
        <v>758328</v>
      </c>
      <c r="P13" s="95">
        <v>180378.91</v>
      </c>
      <c r="Q13" s="95">
        <v>211937</v>
      </c>
      <c r="R13" s="97">
        <v>376521</v>
      </c>
      <c r="S13" s="96">
        <v>377620</v>
      </c>
      <c r="T13" s="95">
        <v>390160</v>
      </c>
      <c r="U13" s="93">
        <v>341453</v>
      </c>
      <c r="V13" s="97">
        <v>367976</v>
      </c>
      <c r="W13" s="96">
        <v>395306</v>
      </c>
      <c r="X13" s="95"/>
      <c r="Y13" s="95"/>
      <c r="Z13" s="98"/>
    </row>
    <row r="14" spans="2:26" ht="13.5" customHeight="1" x14ac:dyDescent="0.25">
      <c r="B14" s="67" t="s">
        <v>31</v>
      </c>
      <c r="C14" s="31">
        <f t="shared" ref="C14:V14" si="2">SUM(C15:C21)</f>
        <v>19426251.287640594</v>
      </c>
      <c r="D14" s="2">
        <f t="shared" si="2"/>
        <v>18431663.237640593</v>
      </c>
      <c r="E14" s="2">
        <f t="shared" si="2"/>
        <v>19935762.227640651</v>
      </c>
      <c r="F14" s="32">
        <f t="shared" si="2"/>
        <v>21516792.497639872</v>
      </c>
      <c r="G14" s="31">
        <f t="shared" si="2"/>
        <v>23532474.597650532</v>
      </c>
      <c r="H14" s="2">
        <f t="shared" si="2"/>
        <v>24149789.317649867</v>
      </c>
      <c r="I14" s="2">
        <f t="shared" si="2"/>
        <v>23708813.847649798</v>
      </c>
      <c r="J14" s="32">
        <f t="shared" si="2"/>
        <v>27936317.727650713</v>
      </c>
      <c r="K14" s="31">
        <f t="shared" si="2"/>
        <v>29449204.690000001</v>
      </c>
      <c r="L14" s="2">
        <f t="shared" si="2"/>
        <v>29567095.559999999</v>
      </c>
      <c r="M14" s="2">
        <f t="shared" si="2"/>
        <v>35464918.93</v>
      </c>
      <c r="N14" s="32">
        <f t="shared" si="2"/>
        <v>39700027</v>
      </c>
      <c r="O14" s="87">
        <f t="shared" si="2"/>
        <v>33516342</v>
      </c>
      <c r="P14" s="88">
        <f t="shared" si="2"/>
        <v>36189665.130000003</v>
      </c>
      <c r="Q14" s="88">
        <f t="shared" si="2"/>
        <v>30665418</v>
      </c>
      <c r="R14" s="89">
        <f t="shared" si="2"/>
        <v>29030433</v>
      </c>
      <c r="S14" s="87">
        <f t="shared" si="2"/>
        <v>31694310</v>
      </c>
      <c r="T14" s="88">
        <f t="shared" si="2"/>
        <v>37912548</v>
      </c>
      <c r="U14" s="88">
        <f t="shared" si="2"/>
        <v>46106913</v>
      </c>
      <c r="V14" s="89">
        <f t="shared" si="2"/>
        <v>32922551</v>
      </c>
      <c r="W14" s="87">
        <f>SUM(W15:W21)</f>
        <v>35543400</v>
      </c>
      <c r="X14" s="88">
        <f t="shared" ref="X14:Z14" si="3">SUM(X15:X21)</f>
        <v>0</v>
      </c>
      <c r="Y14" s="88">
        <f t="shared" si="3"/>
        <v>0</v>
      </c>
      <c r="Z14" s="89">
        <f t="shared" si="3"/>
        <v>0</v>
      </c>
    </row>
    <row r="15" spans="2:26" ht="13.5" customHeight="1" x14ac:dyDescent="0.25">
      <c r="B15" s="26" t="s">
        <v>32</v>
      </c>
      <c r="C15" s="39">
        <v>1660669.3076439947</v>
      </c>
      <c r="D15" s="5">
        <v>2011788.6976445019</v>
      </c>
      <c r="E15" s="5">
        <v>2295765.2176441103</v>
      </c>
      <c r="F15" s="40">
        <v>1981381.3576432168</v>
      </c>
      <c r="G15" s="39">
        <v>1975735.6076461673</v>
      </c>
      <c r="H15" s="5">
        <v>2183862.9376455843</v>
      </c>
      <c r="I15" s="5">
        <v>2375781.7076452225</v>
      </c>
      <c r="J15" s="40">
        <v>2460060.747645244</v>
      </c>
      <c r="K15" s="39">
        <v>2552612</v>
      </c>
      <c r="L15" s="5">
        <v>2862072</v>
      </c>
      <c r="M15" s="5">
        <v>3157140</v>
      </c>
      <c r="N15" s="48">
        <v>3900237</v>
      </c>
      <c r="O15" s="90">
        <v>3466035</v>
      </c>
      <c r="P15" s="91">
        <v>3886173</v>
      </c>
      <c r="Q15" s="91">
        <v>3833032</v>
      </c>
      <c r="R15" s="92">
        <v>3706294</v>
      </c>
      <c r="S15" s="90">
        <v>3947437</v>
      </c>
      <c r="T15" s="91">
        <v>4300384</v>
      </c>
      <c r="U15" s="99">
        <v>4442543</v>
      </c>
      <c r="V15" s="92">
        <v>4682541</v>
      </c>
      <c r="W15" s="90">
        <v>3877061</v>
      </c>
      <c r="X15" s="91"/>
      <c r="Y15" s="91"/>
      <c r="Z15" s="94"/>
    </row>
    <row r="16" spans="2:26" ht="13.5" customHeight="1" x14ac:dyDescent="0.25">
      <c r="B16" s="26" t="s">
        <v>33</v>
      </c>
      <c r="C16" s="33">
        <v>13240192.98999672</v>
      </c>
      <c r="D16" s="3">
        <v>13310021.239996193</v>
      </c>
      <c r="E16" s="3">
        <v>14561137.039996605</v>
      </c>
      <c r="F16" s="36">
        <v>16481447.219996599</v>
      </c>
      <c r="G16" s="33">
        <v>16274322.940005273</v>
      </c>
      <c r="H16" s="3">
        <v>18064379.950005189</v>
      </c>
      <c r="I16" s="3">
        <v>17782817.920005456</v>
      </c>
      <c r="J16" s="36">
        <v>21689801.620006401</v>
      </c>
      <c r="K16" s="33">
        <v>20903409</v>
      </c>
      <c r="L16" s="3">
        <v>21527023.559999999</v>
      </c>
      <c r="M16" s="3">
        <v>26339160</v>
      </c>
      <c r="N16" s="47">
        <v>31293906</v>
      </c>
      <c r="O16" s="96">
        <v>24959257</v>
      </c>
      <c r="P16" s="95">
        <v>26489906</v>
      </c>
      <c r="Q16" s="95">
        <v>23199330</v>
      </c>
      <c r="R16" s="97">
        <v>22029397</v>
      </c>
      <c r="S16" s="96">
        <v>23224774</v>
      </c>
      <c r="T16" s="95">
        <v>16722588</v>
      </c>
      <c r="U16" s="99">
        <v>18355031</v>
      </c>
      <c r="V16" s="97">
        <v>17686755</v>
      </c>
      <c r="W16" s="96">
        <v>19543338</v>
      </c>
      <c r="X16" s="95"/>
      <c r="Y16" s="95"/>
      <c r="Z16" s="98"/>
    </row>
    <row r="17" spans="2:26" ht="13.5" customHeight="1" x14ac:dyDescent="0.25">
      <c r="B17" s="26" t="s">
        <v>34</v>
      </c>
      <c r="C17" s="33">
        <v>0</v>
      </c>
      <c r="D17" s="3"/>
      <c r="E17" s="3"/>
      <c r="F17" s="36">
        <v>781204</v>
      </c>
      <c r="G17" s="33">
        <v>520428</v>
      </c>
      <c r="H17" s="3">
        <v>852732.00000000093</v>
      </c>
      <c r="I17" s="3">
        <v>25903</v>
      </c>
      <c r="J17" s="36">
        <v>1066534</v>
      </c>
      <c r="K17" s="33">
        <v>1199377</v>
      </c>
      <c r="L17" s="3">
        <v>616402</v>
      </c>
      <c r="M17" s="3"/>
      <c r="N17" s="47">
        <v>411361</v>
      </c>
      <c r="O17" s="96">
        <v>106408</v>
      </c>
      <c r="P17" s="95">
        <v>661301</v>
      </c>
      <c r="Q17" s="95">
        <v>10293</v>
      </c>
      <c r="R17" s="97"/>
      <c r="S17" s="96">
        <v>166552</v>
      </c>
      <c r="T17" s="95">
        <v>0</v>
      </c>
      <c r="U17" s="99"/>
      <c r="V17" s="97">
        <v>185494</v>
      </c>
      <c r="W17" s="96">
        <v>53652</v>
      </c>
      <c r="X17" s="95"/>
      <c r="Y17" s="95"/>
      <c r="Z17" s="98"/>
    </row>
    <row r="18" spans="2:26" ht="13.5" customHeight="1" x14ac:dyDescent="0.25">
      <c r="B18" s="26" t="s">
        <v>35</v>
      </c>
      <c r="C18" s="33">
        <v>450501.17000009591</v>
      </c>
      <c r="D18" s="3">
        <v>452170.16000009514</v>
      </c>
      <c r="E18" s="3">
        <v>192762.18000009656</v>
      </c>
      <c r="F18" s="36">
        <v>73270.960000099003</v>
      </c>
      <c r="G18" s="33">
        <v>187720.53000011295</v>
      </c>
      <c r="H18" s="3">
        <v>251507.43000011519</v>
      </c>
      <c r="I18" s="3">
        <v>191743.28000011481</v>
      </c>
      <c r="J18" s="36">
        <v>60292.040000112727</v>
      </c>
      <c r="K18" s="33">
        <v>493852</v>
      </c>
      <c r="L18" s="3">
        <v>330384</v>
      </c>
      <c r="M18" s="3">
        <v>424740</v>
      </c>
      <c r="N18" s="47">
        <v>234360</v>
      </c>
      <c r="O18" s="96">
        <v>447482</v>
      </c>
      <c r="P18" s="95">
        <v>926139</v>
      </c>
      <c r="Q18" s="95">
        <v>251307</v>
      </c>
      <c r="R18" s="97">
        <v>83721</v>
      </c>
      <c r="S18" s="96">
        <v>580119</v>
      </c>
      <c r="T18" s="95">
        <v>130376</v>
      </c>
      <c r="U18" s="99">
        <v>198160</v>
      </c>
      <c r="V18" s="97">
        <v>96256</v>
      </c>
      <c r="W18" s="96">
        <v>306660</v>
      </c>
      <c r="X18" s="95"/>
      <c r="Y18" s="95"/>
      <c r="Z18" s="98"/>
    </row>
    <row r="19" spans="2:26" ht="13.5" customHeight="1" x14ac:dyDescent="0.25">
      <c r="B19" s="26" t="s">
        <v>28</v>
      </c>
      <c r="C19" s="33">
        <v>0</v>
      </c>
      <c r="D19" s="3"/>
      <c r="E19" s="3"/>
      <c r="F19" s="36"/>
      <c r="G19" s="33"/>
      <c r="H19" s="3">
        <v>150690</v>
      </c>
      <c r="I19" s="3"/>
      <c r="J19" s="36">
        <v>150739.73000000045</v>
      </c>
      <c r="K19" s="33">
        <v>152219</v>
      </c>
      <c r="L19" s="3">
        <v>204071</v>
      </c>
      <c r="M19" s="3">
        <v>155227</v>
      </c>
      <c r="N19" s="47">
        <v>156740</v>
      </c>
      <c r="O19" s="96">
        <v>158219</v>
      </c>
      <c r="P19" s="95">
        <v>159715</v>
      </c>
      <c r="Q19" s="95"/>
      <c r="R19" s="97"/>
      <c r="S19" s="96"/>
      <c r="T19" s="95">
        <v>0</v>
      </c>
      <c r="U19" s="99"/>
      <c r="V19" s="97"/>
      <c r="W19" s="96"/>
      <c r="X19" s="95"/>
      <c r="Y19" s="95"/>
      <c r="Z19" s="98"/>
    </row>
    <row r="20" spans="2:26" ht="13.5" customHeight="1" x14ac:dyDescent="0.25">
      <c r="B20" s="26" t="s">
        <v>36</v>
      </c>
      <c r="C20" s="33">
        <v>3470731.0199999623</v>
      </c>
      <c r="D20" s="3">
        <v>1921973.5499999621</v>
      </c>
      <c r="E20" s="3">
        <v>2313275.3899999587</v>
      </c>
      <c r="F20" s="36">
        <v>1715370.9799999599</v>
      </c>
      <c r="G20" s="33">
        <v>3565007.4199999729</v>
      </c>
      <c r="H20" s="3">
        <v>1627061.7499999797</v>
      </c>
      <c r="I20" s="3">
        <v>2123371.5499999812</v>
      </c>
      <c r="J20" s="36">
        <v>1733631.659999978</v>
      </c>
      <c r="K20" s="33">
        <v>3171986.69</v>
      </c>
      <c r="L20" s="3">
        <v>2833773</v>
      </c>
      <c r="M20" s="3">
        <v>3301814.93</v>
      </c>
      <c r="N20" s="47">
        <v>2166753</v>
      </c>
      <c r="O20" s="96">
        <v>2653734</v>
      </c>
      <c r="P20" s="95">
        <v>1989619.13</v>
      </c>
      <c r="Q20" s="95">
        <v>1476352</v>
      </c>
      <c r="R20" s="97">
        <v>1644837</v>
      </c>
      <c r="S20" s="96">
        <v>2882163</v>
      </c>
      <c r="T20" s="95">
        <v>1975737</v>
      </c>
      <c r="U20" s="99">
        <v>1615066</v>
      </c>
      <c r="V20" s="97">
        <v>2119494</v>
      </c>
      <c r="W20" s="96">
        <v>3061132</v>
      </c>
      <c r="X20" s="95"/>
      <c r="Y20" s="95"/>
      <c r="Z20" s="98"/>
    </row>
    <row r="21" spans="2:26" ht="13.5" customHeight="1" thickBot="1" x14ac:dyDescent="0.3">
      <c r="B21" s="188" t="s">
        <v>37</v>
      </c>
      <c r="C21" s="182">
        <v>604156.79999982007</v>
      </c>
      <c r="D21" s="180">
        <v>735709.58999984118</v>
      </c>
      <c r="E21" s="180">
        <v>572822.39999987755</v>
      </c>
      <c r="F21" s="181">
        <v>484117.97999999713</v>
      </c>
      <c r="G21" s="182">
        <v>1009260.0999990086</v>
      </c>
      <c r="H21" s="180">
        <v>1019555.2499989995</v>
      </c>
      <c r="I21" s="180">
        <v>1209196.3899990255</v>
      </c>
      <c r="J21" s="181">
        <v>775257.92999897501</v>
      </c>
      <c r="K21" s="182">
        <v>975749</v>
      </c>
      <c r="L21" s="180">
        <v>1193370</v>
      </c>
      <c r="M21" s="180">
        <v>2086837</v>
      </c>
      <c r="N21" s="183">
        <v>1536670</v>
      </c>
      <c r="O21" s="189">
        <v>1725207</v>
      </c>
      <c r="P21" s="190">
        <v>2076812</v>
      </c>
      <c r="Q21" s="190">
        <v>1895104</v>
      </c>
      <c r="R21" s="191">
        <v>1566184</v>
      </c>
      <c r="S21" s="189">
        <v>893265</v>
      </c>
      <c r="T21" s="190">
        <v>14783463</v>
      </c>
      <c r="U21" s="199">
        <v>21496113</v>
      </c>
      <c r="V21" s="191">
        <v>8152011</v>
      </c>
      <c r="W21" s="189">
        <v>8701557</v>
      </c>
      <c r="X21" s="190"/>
      <c r="Y21" s="190"/>
      <c r="Z21" s="192"/>
    </row>
    <row r="22" spans="2:26" ht="13.5" customHeight="1" thickBot="1" x14ac:dyDescent="0.3">
      <c r="B22" s="156" t="s">
        <v>38</v>
      </c>
      <c r="C22" s="193">
        <f t="shared" ref="C22:V22" si="4">C6+C14</f>
        <v>180707341.18764237</v>
      </c>
      <c r="D22" s="194">
        <f t="shared" si="4"/>
        <v>180566499.31764233</v>
      </c>
      <c r="E22" s="194">
        <f t="shared" si="4"/>
        <v>187564698.27764243</v>
      </c>
      <c r="F22" s="195">
        <f t="shared" si="4"/>
        <v>193278439.85764176</v>
      </c>
      <c r="G22" s="193">
        <f t="shared" si="4"/>
        <v>193485289.37765321</v>
      </c>
      <c r="H22" s="194">
        <f t="shared" si="4"/>
        <v>193594059.94765255</v>
      </c>
      <c r="I22" s="194">
        <f t="shared" si="4"/>
        <v>195437297.27764982</v>
      </c>
      <c r="J22" s="195">
        <f t="shared" si="4"/>
        <v>201536037.33765379</v>
      </c>
      <c r="K22" s="193">
        <f t="shared" si="4"/>
        <v>201529760</v>
      </c>
      <c r="L22" s="194">
        <f t="shared" si="4"/>
        <v>201072060.56</v>
      </c>
      <c r="M22" s="194">
        <f t="shared" si="4"/>
        <v>207521057.93000001</v>
      </c>
      <c r="N22" s="195">
        <f t="shared" si="4"/>
        <v>223327159</v>
      </c>
      <c r="O22" s="196">
        <f t="shared" si="4"/>
        <v>453420943</v>
      </c>
      <c r="P22" s="197">
        <f t="shared" si="4"/>
        <v>455806607.04000002</v>
      </c>
      <c r="Q22" s="197">
        <f t="shared" si="4"/>
        <v>439108710</v>
      </c>
      <c r="R22" s="198">
        <f t="shared" si="4"/>
        <v>445115903</v>
      </c>
      <c r="S22" s="196">
        <f t="shared" si="4"/>
        <v>436807276</v>
      </c>
      <c r="T22" s="197">
        <f t="shared" si="4"/>
        <v>434471681</v>
      </c>
      <c r="U22" s="197">
        <f t="shared" si="4"/>
        <v>435190397</v>
      </c>
      <c r="V22" s="198">
        <f t="shared" si="4"/>
        <v>419910400</v>
      </c>
      <c r="W22" s="196">
        <f>W6+W14</f>
        <v>413345778</v>
      </c>
      <c r="X22" s="197">
        <f t="shared" ref="X22:Z22" si="5">X6+X14</f>
        <v>0</v>
      </c>
      <c r="Y22" s="197">
        <f t="shared" si="5"/>
        <v>0</v>
      </c>
      <c r="Z22" s="198">
        <f t="shared" si="5"/>
        <v>0</v>
      </c>
    </row>
    <row r="29" spans="2:26" ht="15.75" thickBot="1" x14ac:dyDescent="0.3"/>
    <row r="30" spans="2:26" x14ac:dyDescent="0.25">
      <c r="C30" s="214">
        <v>2016</v>
      </c>
      <c r="D30" s="215"/>
      <c r="E30" s="215"/>
      <c r="F30" s="216"/>
      <c r="G30" s="214">
        <v>2017</v>
      </c>
      <c r="H30" s="215"/>
      <c r="I30" s="215"/>
      <c r="J30" s="216"/>
      <c r="K30" s="214">
        <v>2018</v>
      </c>
      <c r="L30" s="215"/>
      <c r="M30" s="215"/>
      <c r="N30" s="216"/>
      <c r="O30" s="214">
        <v>2019</v>
      </c>
      <c r="P30" s="215"/>
      <c r="Q30" s="215"/>
      <c r="R30" s="216"/>
      <c r="S30" s="214">
        <v>2020</v>
      </c>
      <c r="T30" s="215"/>
      <c r="U30" s="215"/>
      <c r="V30" s="216"/>
      <c r="W30" s="214">
        <v>2021</v>
      </c>
      <c r="X30" s="215"/>
      <c r="Y30" s="215"/>
      <c r="Z30" s="216"/>
    </row>
    <row r="31" spans="2:26" x14ac:dyDescent="0.25">
      <c r="B31" s="21" t="s">
        <v>159</v>
      </c>
      <c r="C31" s="77" t="s">
        <v>115</v>
      </c>
      <c r="D31" s="78" t="s">
        <v>116</v>
      </c>
      <c r="E31" s="78" t="s">
        <v>117</v>
      </c>
      <c r="F31" s="79" t="s">
        <v>118</v>
      </c>
      <c r="G31" s="77" t="s">
        <v>115</v>
      </c>
      <c r="H31" s="78" t="s">
        <v>116</v>
      </c>
      <c r="I31" s="78" t="s">
        <v>117</v>
      </c>
      <c r="J31" s="79" t="s">
        <v>118</v>
      </c>
      <c r="K31" s="77" t="s">
        <v>115</v>
      </c>
      <c r="L31" s="78" t="s">
        <v>116</v>
      </c>
      <c r="M31" s="78" t="s">
        <v>117</v>
      </c>
      <c r="N31" s="79" t="s">
        <v>118</v>
      </c>
      <c r="O31" s="77" t="s">
        <v>115</v>
      </c>
      <c r="P31" s="78" t="s">
        <v>116</v>
      </c>
      <c r="Q31" s="78" t="s">
        <v>117</v>
      </c>
      <c r="R31" s="79" t="s">
        <v>118</v>
      </c>
      <c r="S31" s="77" t="s">
        <v>115</v>
      </c>
      <c r="T31" s="78" t="s">
        <v>116</v>
      </c>
      <c r="U31" s="78" t="s">
        <v>117</v>
      </c>
      <c r="V31" s="79" t="s">
        <v>118</v>
      </c>
      <c r="W31" s="77" t="s">
        <v>115</v>
      </c>
      <c r="X31" s="78" t="s">
        <v>116</v>
      </c>
      <c r="Y31" s="78" t="s">
        <v>117</v>
      </c>
      <c r="Z31" s="79" t="s">
        <v>118</v>
      </c>
    </row>
    <row r="32" spans="2:26" ht="35.25" customHeight="1" x14ac:dyDescent="0.25">
      <c r="B32" s="101" t="s">
        <v>169</v>
      </c>
      <c r="C32" s="29" t="s">
        <v>130</v>
      </c>
      <c r="D32" s="22" t="s">
        <v>140</v>
      </c>
      <c r="E32" s="22" t="s">
        <v>149</v>
      </c>
      <c r="F32" s="30" t="s">
        <v>129</v>
      </c>
      <c r="G32" s="73" t="s">
        <v>126</v>
      </c>
      <c r="H32" s="22" t="s">
        <v>138</v>
      </c>
      <c r="I32" s="22" t="s">
        <v>148</v>
      </c>
      <c r="J32" s="74" t="s">
        <v>125</v>
      </c>
      <c r="K32" s="73" t="s">
        <v>124</v>
      </c>
      <c r="L32" s="22" t="s">
        <v>136</v>
      </c>
      <c r="M32" s="22" t="s">
        <v>146</v>
      </c>
      <c r="N32" s="74" t="s">
        <v>123</v>
      </c>
      <c r="O32" s="73" t="s">
        <v>121</v>
      </c>
      <c r="P32" s="22" t="s">
        <v>134</v>
      </c>
      <c r="Q32" s="1" t="s">
        <v>155</v>
      </c>
      <c r="R32" s="74" t="s">
        <v>120</v>
      </c>
      <c r="S32" s="73" t="s">
        <v>114</v>
      </c>
      <c r="T32" s="22" t="s">
        <v>133</v>
      </c>
      <c r="U32" s="22" t="s">
        <v>143</v>
      </c>
      <c r="V32" s="74" t="s">
        <v>113</v>
      </c>
      <c r="W32" s="73" t="s">
        <v>112</v>
      </c>
      <c r="X32" s="22" t="s">
        <v>163</v>
      </c>
      <c r="Y32" s="22" t="s">
        <v>164</v>
      </c>
      <c r="Z32" s="74" t="s">
        <v>165</v>
      </c>
    </row>
    <row r="33" spans="2:26" ht="13.5" customHeight="1" x14ac:dyDescent="0.25">
      <c r="B33" s="169" t="s">
        <v>24</v>
      </c>
      <c r="C33" s="174">
        <f>SUM(C34:C38)</f>
        <v>161281089.90000176</v>
      </c>
      <c r="D33" s="175">
        <f t="shared" ref="D33:Z33" si="6">SUM(D34:D38)</f>
        <v>162134836.08000174</v>
      </c>
      <c r="E33" s="175">
        <f t="shared" si="6"/>
        <v>167628936.05000177</v>
      </c>
      <c r="F33" s="176">
        <f t="shared" si="6"/>
        <v>171761647.36000189</v>
      </c>
      <c r="G33" s="174">
        <f t="shared" si="6"/>
        <v>169952814.78000268</v>
      </c>
      <c r="H33" s="175">
        <f t="shared" si="6"/>
        <v>169444270.63000268</v>
      </c>
      <c r="I33" s="175">
        <f t="shared" si="6"/>
        <v>171728483.43000001</v>
      </c>
      <c r="J33" s="176">
        <f t="shared" si="6"/>
        <v>173599719.61000308</v>
      </c>
      <c r="K33" s="174">
        <f t="shared" si="6"/>
        <v>172080555.31</v>
      </c>
      <c r="L33" s="175">
        <f t="shared" si="6"/>
        <v>171504965</v>
      </c>
      <c r="M33" s="175">
        <f t="shared" si="6"/>
        <v>172056139</v>
      </c>
      <c r="N33" s="176">
        <f t="shared" si="6"/>
        <v>183627132</v>
      </c>
      <c r="O33" s="174">
        <f t="shared" si="6"/>
        <v>184565000</v>
      </c>
      <c r="P33" s="175">
        <f t="shared" si="6"/>
        <v>183989000</v>
      </c>
      <c r="Q33" s="175">
        <f t="shared" si="6"/>
        <v>181581000</v>
      </c>
      <c r="R33" s="176">
        <f t="shared" si="6"/>
        <v>181965066</v>
      </c>
      <c r="S33" s="174">
        <f t="shared" si="6"/>
        <v>180565542.46000001</v>
      </c>
      <c r="T33" s="175">
        <f t="shared" si="6"/>
        <v>175876085.56</v>
      </c>
      <c r="U33" s="175">
        <f t="shared" si="6"/>
        <v>173001391</v>
      </c>
      <c r="V33" s="176">
        <f t="shared" si="6"/>
        <v>167636675</v>
      </c>
      <c r="W33" s="174">
        <f t="shared" si="6"/>
        <v>166427692</v>
      </c>
      <c r="X33" s="175">
        <f t="shared" si="6"/>
        <v>0</v>
      </c>
      <c r="Y33" s="175">
        <f t="shared" si="6"/>
        <v>0</v>
      </c>
      <c r="Z33" s="176">
        <f t="shared" si="6"/>
        <v>0</v>
      </c>
    </row>
    <row r="34" spans="2:26" ht="13.5" customHeight="1" x14ac:dyDescent="0.25">
      <c r="B34" s="26" t="s">
        <v>25</v>
      </c>
      <c r="C34" s="39">
        <f>C7</f>
        <v>104899670.37000176</v>
      </c>
      <c r="D34" s="5">
        <f t="shared" ref="D34:N34" si="7">D7</f>
        <v>105572572.77000174</v>
      </c>
      <c r="E34" s="5">
        <f t="shared" si="7"/>
        <v>111132345.40000178</v>
      </c>
      <c r="F34" s="40">
        <f t="shared" si="7"/>
        <v>114664794.81000188</v>
      </c>
      <c r="G34" s="39">
        <f t="shared" si="7"/>
        <v>113234618.54000258</v>
      </c>
      <c r="H34" s="5">
        <f t="shared" si="7"/>
        <v>111964039.18000259</v>
      </c>
      <c r="I34" s="5">
        <f t="shared" si="7"/>
        <v>111764093.18000001</v>
      </c>
      <c r="J34" s="40">
        <f t="shared" si="7"/>
        <v>113727279.600003</v>
      </c>
      <c r="K34" s="39">
        <f t="shared" si="7"/>
        <v>111907763.52</v>
      </c>
      <c r="L34" s="5">
        <f t="shared" si="7"/>
        <v>110728590</v>
      </c>
      <c r="M34" s="5">
        <f t="shared" si="7"/>
        <v>112283926</v>
      </c>
      <c r="N34" s="48">
        <f t="shared" si="7"/>
        <v>123438258</v>
      </c>
      <c r="O34" s="39">
        <v>124051000</v>
      </c>
      <c r="P34" s="5">
        <v>124243000</v>
      </c>
      <c r="Q34" s="5">
        <v>122921000</v>
      </c>
      <c r="R34" s="48">
        <v>122470151</v>
      </c>
      <c r="S34" s="39">
        <v>120965386.46000001</v>
      </c>
      <c r="T34" s="5">
        <v>116389496.56000002</v>
      </c>
      <c r="U34" s="19">
        <v>113582521</v>
      </c>
      <c r="V34" s="48">
        <v>112913498</v>
      </c>
      <c r="W34" s="39">
        <v>111332638</v>
      </c>
      <c r="X34" s="5"/>
      <c r="Y34" s="5"/>
      <c r="Z34" s="40"/>
    </row>
    <row r="35" spans="2:26" ht="13.5" customHeight="1" x14ac:dyDescent="0.25">
      <c r="B35" s="66" t="s">
        <v>168</v>
      </c>
      <c r="C35" s="33">
        <f>C8</f>
        <v>0</v>
      </c>
      <c r="D35" s="3">
        <f t="shared" ref="D35:N35" si="8">D8</f>
        <v>0</v>
      </c>
      <c r="E35" s="3">
        <f t="shared" si="8"/>
        <v>0</v>
      </c>
      <c r="F35" s="36">
        <f t="shared" si="8"/>
        <v>0</v>
      </c>
      <c r="G35" s="33">
        <f t="shared" si="8"/>
        <v>0</v>
      </c>
      <c r="H35" s="3">
        <f t="shared" si="8"/>
        <v>0</v>
      </c>
      <c r="I35" s="3">
        <f t="shared" si="8"/>
        <v>0</v>
      </c>
      <c r="J35" s="36">
        <f t="shared" si="8"/>
        <v>0</v>
      </c>
      <c r="K35" s="39">
        <f t="shared" si="8"/>
        <v>0</v>
      </c>
      <c r="L35" s="3">
        <f t="shared" si="8"/>
        <v>0</v>
      </c>
      <c r="M35" s="3">
        <f t="shared" si="8"/>
        <v>0</v>
      </c>
      <c r="N35" s="40">
        <f t="shared" si="8"/>
        <v>0</v>
      </c>
      <c r="O35" s="39"/>
      <c r="P35" s="3"/>
      <c r="Q35" s="5"/>
      <c r="R35" s="48"/>
      <c r="S35" s="39"/>
      <c r="T35" s="3"/>
      <c r="U35" s="19"/>
      <c r="V35" s="48"/>
      <c r="W35" s="173"/>
      <c r="X35" s="5"/>
      <c r="Y35" s="5"/>
      <c r="Z35" s="40"/>
    </row>
    <row r="36" spans="2:26" ht="13.5" customHeight="1" x14ac:dyDescent="0.25">
      <c r="B36" s="26" t="s">
        <v>26</v>
      </c>
      <c r="C36" s="33">
        <f>C9</f>
        <v>3767126.6200000066</v>
      </c>
      <c r="D36" s="3">
        <f t="shared" ref="D36:N36" si="9">D9</f>
        <v>3862660.3900000062</v>
      </c>
      <c r="E36" s="3">
        <f t="shared" si="9"/>
        <v>3877197.7400000058</v>
      </c>
      <c r="F36" s="36">
        <f t="shared" si="9"/>
        <v>3995156.3100000042</v>
      </c>
      <c r="G36" s="33">
        <f t="shared" si="9"/>
        <v>4116804.0000000894</v>
      </c>
      <c r="H36" s="3">
        <f t="shared" si="9"/>
        <v>4417186.0100000873</v>
      </c>
      <c r="I36" s="3">
        <f t="shared" si="9"/>
        <v>4949739.82</v>
      </c>
      <c r="J36" s="36">
        <f t="shared" si="9"/>
        <v>4868621.6700000875</v>
      </c>
      <c r="K36" s="33">
        <f t="shared" si="9"/>
        <v>4986092.4799999986</v>
      </c>
      <c r="L36" s="3">
        <f t="shared" si="9"/>
        <v>5260220</v>
      </c>
      <c r="M36" s="3">
        <f t="shared" si="9"/>
        <v>6421835</v>
      </c>
      <c r="N36" s="47">
        <f t="shared" si="9"/>
        <v>7185559</v>
      </c>
      <c r="O36" s="33">
        <v>7408000</v>
      </c>
      <c r="P36" s="3">
        <v>7219000</v>
      </c>
      <c r="Q36" s="3">
        <v>7041000</v>
      </c>
      <c r="R36" s="47">
        <v>7711394</v>
      </c>
      <c r="S36" s="33">
        <v>7815536</v>
      </c>
      <c r="T36" s="3">
        <v>7689429</v>
      </c>
      <c r="U36" s="19">
        <v>7670417</v>
      </c>
      <c r="V36" s="47">
        <v>7948201</v>
      </c>
      <c r="W36" s="33">
        <v>8292748</v>
      </c>
      <c r="X36" s="3"/>
      <c r="Y36" s="3"/>
      <c r="Z36" s="36"/>
    </row>
    <row r="37" spans="2:26" ht="13.5" customHeight="1" x14ac:dyDescent="0.25">
      <c r="B37" s="26" t="s">
        <v>27</v>
      </c>
      <c r="C37" s="33">
        <f>C10</f>
        <v>51940000</v>
      </c>
      <c r="D37" s="3">
        <f t="shared" ref="D37:N37" si="10">D10</f>
        <v>51940000</v>
      </c>
      <c r="E37" s="3">
        <f t="shared" si="10"/>
        <v>51940000</v>
      </c>
      <c r="F37" s="36">
        <f t="shared" si="10"/>
        <v>51940000</v>
      </c>
      <c r="G37" s="33">
        <f t="shared" si="10"/>
        <v>51940000</v>
      </c>
      <c r="H37" s="3">
        <f t="shared" si="10"/>
        <v>51940000</v>
      </c>
      <c r="I37" s="3">
        <f t="shared" si="10"/>
        <v>53900200</v>
      </c>
      <c r="J37" s="36">
        <f t="shared" si="10"/>
        <v>53900200</v>
      </c>
      <c r="K37" s="33">
        <f t="shared" si="10"/>
        <v>53910085</v>
      </c>
      <c r="L37" s="3">
        <f t="shared" si="10"/>
        <v>54159085</v>
      </c>
      <c r="M37" s="3">
        <f t="shared" si="10"/>
        <v>51940000</v>
      </c>
      <c r="N37" s="47">
        <f t="shared" si="10"/>
        <v>51940000</v>
      </c>
      <c r="O37" s="33">
        <v>51940000</v>
      </c>
      <c r="P37" s="3">
        <v>51940000</v>
      </c>
      <c r="Q37" s="3">
        <v>51000000</v>
      </c>
      <c r="R37" s="47">
        <v>51000000</v>
      </c>
      <c r="S37" s="33">
        <v>51000000</v>
      </c>
      <c r="T37" s="3">
        <v>51000000</v>
      </c>
      <c r="U37" s="19">
        <v>51000000</v>
      </c>
      <c r="V37" s="47">
        <v>46000000</v>
      </c>
      <c r="W37" s="33">
        <v>46000000</v>
      </c>
      <c r="X37" s="3"/>
      <c r="Y37" s="3"/>
      <c r="Z37" s="36"/>
    </row>
    <row r="38" spans="2:26" ht="13.5" customHeight="1" x14ac:dyDescent="0.25">
      <c r="B38" s="26" t="s">
        <v>30</v>
      </c>
      <c r="C38" s="33">
        <f>C11+C12+C13</f>
        <v>674292.91000000015</v>
      </c>
      <c r="D38" s="5">
        <f t="shared" ref="D38:N38" si="11">D11+D12+D13</f>
        <v>759602.92</v>
      </c>
      <c r="E38" s="3">
        <f t="shared" si="11"/>
        <v>679392.91000000015</v>
      </c>
      <c r="F38" s="40">
        <f t="shared" si="11"/>
        <v>1161696.24</v>
      </c>
      <c r="G38" s="39">
        <f t="shared" si="11"/>
        <v>661392.23999999976</v>
      </c>
      <c r="H38" s="5">
        <f t="shared" si="11"/>
        <v>1123045.4399999997</v>
      </c>
      <c r="I38" s="3">
        <f t="shared" si="11"/>
        <v>1114450.4299999997</v>
      </c>
      <c r="J38" s="36">
        <f t="shared" si="11"/>
        <v>1103618.3399999996</v>
      </c>
      <c r="K38" s="39">
        <f t="shared" si="11"/>
        <v>1276614.31</v>
      </c>
      <c r="L38" s="5">
        <f t="shared" si="11"/>
        <v>1357070</v>
      </c>
      <c r="M38" s="3">
        <f t="shared" si="11"/>
        <v>1410378</v>
      </c>
      <c r="N38" s="48">
        <f t="shared" si="11"/>
        <v>1063315</v>
      </c>
      <c r="O38" s="39">
        <v>1166000</v>
      </c>
      <c r="P38" s="5">
        <v>587000</v>
      </c>
      <c r="Q38" s="3">
        <v>619000</v>
      </c>
      <c r="R38" s="48">
        <v>783521</v>
      </c>
      <c r="S38" s="39">
        <v>784620</v>
      </c>
      <c r="T38" s="5">
        <v>797160</v>
      </c>
      <c r="U38" s="20">
        <v>748453</v>
      </c>
      <c r="V38" s="48">
        <v>774976</v>
      </c>
      <c r="W38" s="39">
        <v>802306</v>
      </c>
      <c r="X38" s="5"/>
      <c r="Y38" s="5"/>
      <c r="Z38" s="40"/>
    </row>
    <row r="39" spans="2:26" s="100" customFormat="1" ht="13.5" customHeight="1" thickBot="1" x14ac:dyDescent="0.3">
      <c r="B39" s="200" t="s">
        <v>31</v>
      </c>
      <c r="C39" s="201">
        <f>C14</f>
        <v>19426251.287640594</v>
      </c>
      <c r="D39" s="159">
        <f t="shared" ref="D39:N39" si="12">D14</f>
        <v>18431663.237640593</v>
      </c>
      <c r="E39" s="159">
        <f t="shared" si="12"/>
        <v>19935762.227640651</v>
      </c>
      <c r="F39" s="202">
        <f t="shared" si="12"/>
        <v>21516792.497639872</v>
      </c>
      <c r="G39" s="203">
        <f t="shared" si="12"/>
        <v>23532474.597650532</v>
      </c>
      <c r="H39" s="159">
        <f t="shared" si="12"/>
        <v>24149789.317649867</v>
      </c>
      <c r="I39" s="159">
        <f t="shared" si="12"/>
        <v>23708813.847649798</v>
      </c>
      <c r="J39" s="202">
        <f t="shared" si="12"/>
        <v>27936317.727650713</v>
      </c>
      <c r="K39" s="203">
        <f t="shared" si="12"/>
        <v>29449204.690000001</v>
      </c>
      <c r="L39" s="159">
        <f t="shared" si="12"/>
        <v>29567095.559999999</v>
      </c>
      <c r="M39" s="159">
        <f t="shared" si="12"/>
        <v>35464918.93</v>
      </c>
      <c r="N39" s="202">
        <f t="shared" si="12"/>
        <v>39700027</v>
      </c>
      <c r="O39" s="203">
        <v>33515000</v>
      </c>
      <c r="P39" s="159">
        <v>36190000</v>
      </c>
      <c r="Q39" s="159">
        <v>30755000</v>
      </c>
      <c r="R39" s="202">
        <v>29158099</v>
      </c>
      <c r="S39" s="203">
        <v>32047031</v>
      </c>
      <c r="T39" s="159">
        <v>39757923</v>
      </c>
      <c r="U39" s="204">
        <v>48568161</v>
      </c>
      <c r="V39" s="202">
        <v>35920444</v>
      </c>
      <c r="W39" s="203">
        <v>35816620</v>
      </c>
      <c r="X39" s="159"/>
      <c r="Y39" s="159"/>
      <c r="Z39" s="202"/>
    </row>
    <row r="40" spans="2:26" s="100" customFormat="1" ht="13.5" customHeight="1" thickBot="1" x14ac:dyDescent="0.3">
      <c r="B40" s="156" t="s">
        <v>38</v>
      </c>
      <c r="C40" s="186">
        <f>C33+C39</f>
        <v>180707341.18764237</v>
      </c>
      <c r="D40" s="184">
        <f t="shared" ref="D40:Z40" si="13">D33+D39</f>
        <v>180566499.31764233</v>
      </c>
      <c r="E40" s="184">
        <f t="shared" si="13"/>
        <v>187564698.27764243</v>
      </c>
      <c r="F40" s="185">
        <f t="shared" si="13"/>
        <v>193278439.85764176</v>
      </c>
      <c r="G40" s="186">
        <f t="shared" si="13"/>
        <v>193485289.37765321</v>
      </c>
      <c r="H40" s="184">
        <f t="shared" si="13"/>
        <v>193594059.94765255</v>
      </c>
      <c r="I40" s="184">
        <f t="shared" si="13"/>
        <v>195437297.27764982</v>
      </c>
      <c r="J40" s="185">
        <f t="shared" si="13"/>
        <v>201536037.33765379</v>
      </c>
      <c r="K40" s="186">
        <f t="shared" si="13"/>
        <v>201529760</v>
      </c>
      <c r="L40" s="184">
        <f t="shared" si="13"/>
        <v>201072060.56</v>
      </c>
      <c r="M40" s="184">
        <f t="shared" si="13"/>
        <v>207521057.93000001</v>
      </c>
      <c r="N40" s="187">
        <f t="shared" si="13"/>
        <v>223327159</v>
      </c>
      <c r="O40" s="186">
        <f t="shared" si="13"/>
        <v>218080000</v>
      </c>
      <c r="P40" s="184">
        <f t="shared" si="13"/>
        <v>220179000</v>
      </c>
      <c r="Q40" s="184">
        <f t="shared" si="13"/>
        <v>212336000</v>
      </c>
      <c r="R40" s="187">
        <f t="shared" si="13"/>
        <v>211123165</v>
      </c>
      <c r="S40" s="186">
        <f t="shared" si="13"/>
        <v>212612573.46000001</v>
      </c>
      <c r="T40" s="184">
        <f t="shared" si="13"/>
        <v>215634008.56</v>
      </c>
      <c r="U40" s="205">
        <f t="shared" si="13"/>
        <v>221569552</v>
      </c>
      <c r="V40" s="187">
        <f t="shared" si="13"/>
        <v>203557119</v>
      </c>
      <c r="W40" s="186">
        <f t="shared" si="13"/>
        <v>202244312</v>
      </c>
      <c r="X40" s="184">
        <f t="shared" si="13"/>
        <v>0</v>
      </c>
      <c r="Y40" s="184">
        <f t="shared" si="13"/>
        <v>0</v>
      </c>
      <c r="Z40" s="185">
        <f t="shared" si="13"/>
        <v>0</v>
      </c>
    </row>
  </sheetData>
  <mergeCells count="12">
    <mergeCell ref="W3:Z3"/>
    <mergeCell ref="C30:F30"/>
    <mergeCell ref="G30:J30"/>
    <mergeCell ref="K30:N30"/>
    <mergeCell ref="O30:R30"/>
    <mergeCell ref="S30:V30"/>
    <mergeCell ref="W30:Z30"/>
    <mergeCell ref="C3:F3"/>
    <mergeCell ref="G3:J3"/>
    <mergeCell ref="K3:N3"/>
    <mergeCell ref="O3:R3"/>
    <mergeCell ref="S3:V3"/>
  </mergeCells>
  <pageMargins left="0.19685039370078741" right="0.19685039370078741" top="0.59055118110236227" bottom="0.59055118110236227" header="0" footer="0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1"/>
  <sheetViews>
    <sheetView workbookViewId="0">
      <pane xSplit="2" ySplit="5" topLeftCell="C24" activePane="bottomRight" state="frozen"/>
      <selection activeCell="B34" sqref="B34"/>
      <selection pane="topRight" activeCell="B34" sqref="B34"/>
      <selection pane="bottomLeft" activeCell="B34" sqref="B34"/>
      <selection pane="bottomRight" activeCell="B5" sqref="B5"/>
    </sheetView>
  </sheetViews>
  <sheetFormatPr defaultRowHeight="15" x14ac:dyDescent="0.25"/>
  <cols>
    <col min="1" max="1" width="1.85546875" customWidth="1"/>
    <col min="2" max="2" width="47.85546875" customWidth="1"/>
  </cols>
  <sheetData>
    <row r="1" spans="2:26" ht="21" x14ac:dyDescent="0.35">
      <c r="B1" s="129" t="s">
        <v>39</v>
      </c>
    </row>
    <row r="2" spans="2:26" ht="15.75" thickBot="1" x14ac:dyDescent="0.3">
      <c r="B2" s="52" t="s">
        <v>161</v>
      </c>
    </row>
    <row r="3" spans="2:26" x14ac:dyDescent="0.25">
      <c r="C3" s="217">
        <v>2016</v>
      </c>
      <c r="D3" s="218"/>
      <c r="E3" s="218"/>
      <c r="F3" s="219"/>
      <c r="G3" s="217">
        <v>2017</v>
      </c>
      <c r="H3" s="218"/>
      <c r="I3" s="218"/>
      <c r="J3" s="219"/>
      <c r="K3" s="217">
        <v>2018</v>
      </c>
      <c r="L3" s="218"/>
      <c r="M3" s="218"/>
      <c r="N3" s="219"/>
      <c r="O3" s="211">
        <v>2019</v>
      </c>
      <c r="P3" s="212"/>
      <c r="Q3" s="212"/>
      <c r="R3" s="213"/>
      <c r="S3" s="211">
        <v>2020</v>
      </c>
      <c r="T3" s="212"/>
      <c r="U3" s="212"/>
      <c r="V3" s="213"/>
      <c r="W3" s="211">
        <v>2021</v>
      </c>
      <c r="X3" s="212"/>
      <c r="Y3" s="212"/>
      <c r="Z3" s="213"/>
    </row>
    <row r="4" spans="2:26" ht="14.25" customHeight="1" x14ac:dyDescent="0.25">
      <c r="B4" t="s">
        <v>159</v>
      </c>
      <c r="C4" s="68" t="s">
        <v>115</v>
      </c>
      <c r="D4" s="23" t="s">
        <v>116</v>
      </c>
      <c r="E4" s="23" t="s">
        <v>117</v>
      </c>
      <c r="F4" s="69" t="s">
        <v>118</v>
      </c>
      <c r="G4" s="68" t="s">
        <v>115</v>
      </c>
      <c r="H4" s="23" t="s">
        <v>116</v>
      </c>
      <c r="I4" s="23" t="s">
        <v>117</v>
      </c>
      <c r="J4" s="69" t="s">
        <v>118</v>
      </c>
      <c r="K4" s="68" t="s">
        <v>115</v>
      </c>
      <c r="L4" s="23" t="s">
        <v>116</v>
      </c>
      <c r="M4" s="23" t="s">
        <v>117</v>
      </c>
      <c r="N4" s="69" t="s">
        <v>118</v>
      </c>
      <c r="O4" s="80" t="s">
        <v>115</v>
      </c>
      <c r="P4" s="81" t="s">
        <v>116</v>
      </c>
      <c r="Q4" s="81" t="s">
        <v>117</v>
      </c>
      <c r="R4" s="82" t="s">
        <v>118</v>
      </c>
      <c r="S4" s="80" t="s">
        <v>115</v>
      </c>
      <c r="T4" s="81" t="s">
        <v>116</v>
      </c>
      <c r="U4" s="81" t="s">
        <v>117</v>
      </c>
      <c r="V4" s="82" t="s">
        <v>118</v>
      </c>
      <c r="W4" s="80" t="s">
        <v>115</v>
      </c>
      <c r="X4" s="81" t="s">
        <v>116</v>
      </c>
      <c r="Y4" s="81" t="s">
        <v>117</v>
      </c>
      <c r="Z4" s="82" t="s">
        <v>118</v>
      </c>
    </row>
    <row r="5" spans="2:26" ht="29.25" customHeight="1" x14ac:dyDescent="0.25">
      <c r="B5" s="101" t="s">
        <v>178</v>
      </c>
      <c r="C5" s="29" t="s">
        <v>130</v>
      </c>
      <c r="D5" s="1" t="s">
        <v>140</v>
      </c>
      <c r="E5" s="1" t="s">
        <v>149</v>
      </c>
      <c r="F5" s="30" t="s">
        <v>129</v>
      </c>
      <c r="G5" s="29" t="s">
        <v>126</v>
      </c>
      <c r="H5" s="1" t="s">
        <v>138</v>
      </c>
      <c r="I5" s="1" t="s">
        <v>148</v>
      </c>
      <c r="J5" s="30" t="s">
        <v>125</v>
      </c>
      <c r="K5" s="29" t="s">
        <v>124</v>
      </c>
      <c r="L5" s="1" t="s">
        <v>136</v>
      </c>
      <c r="M5" s="1" t="s">
        <v>146</v>
      </c>
      <c r="N5" s="30" t="s">
        <v>123</v>
      </c>
      <c r="O5" s="102" t="s">
        <v>121</v>
      </c>
      <c r="P5" s="85" t="s">
        <v>134</v>
      </c>
      <c r="Q5" s="85" t="s">
        <v>155</v>
      </c>
      <c r="R5" s="103" t="s">
        <v>120</v>
      </c>
      <c r="S5" s="102" t="s">
        <v>114</v>
      </c>
      <c r="T5" s="85" t="s">
        <v>133</v>
      </c>
      <c r="U5" s="85" t="s">
        <v>143</v>
      </c>
      <c r="V5" s="103" t="s">
        <v>113</v>
      </c>
      <c r="W5" s="102" t="s">
        <v>112</v>
      </c>
      <c r="X5" s="85" t="s">
        <v>163</v>
      </c>
      <c r="Y5" s="85" t="s">
        <v>166</v>
      </c>
      <c r="Z5" s="103" t="s">
        <v>165</v>
      </c>
    </row>
    <row r="6" spans="2:26" ht="14.25" customHeight="1" x14ac:dyDescent="0.25">
      <c r="B6" s="9" t="s">
        <v>40</v>
      </c>
      <c r="C6" s="31">
        <f>SUM(C7:C12)</f>
        <v>106803875.86999984</v>
      </c>
      <c r="D6" s="2">
        <f t="shared" ref="D6:G6" si="0">SUM(D7:D12)</f>
        <v>108418829.39999999</v>
      </c>
      <c r="E6" s="2">
        <f t="shared" si="0"/>
        <v>111842801.78000174</v>
      </c>
      <c r="F6" s="32">
        <f t="shared" si="0"/>
        <v>111428755.09000205</v>
      </c>
      <c r="G6" s="31">
        <f t="shared" si="0"/>
        <v>112051421.28000201</v>
      </c>
      <c r="H6" s="2">
        <f t="shared" ref="H6" si="1">SUM(H7:H12)</f>
        <v>113828229.07000205</v>
      </c>
      <c r="I6" s="2">
        <f t="shared" ref="I6" si="2">SUM(I7:I12)</f>
        <v>115037840.63000001</v>
      </c>
      <c r="J6" s="32">
        <f t="shared" ref="J6:K6" si="3">SUM(J7:J12)</f>
        <v>110295528.95999987</v>
      </c>
      <c r="K6" s="31">
        <f t="shared" si="3"/>
        <v>110717510.26000202</v>
      </c>
      <c r="L6" s="2">
        <f t="shared" ref="L6" si="4">SUM(L7:L12)</f>
        <v>108494925.83999786</v>
      </c>
      <c r="M6" s="2">
        <f t="shared" ref="M6" si="5">SUM(M7:M12)</f>
        <v>107600911</v>
      </c>
      <c r="N6" s="32">
        <f t="shared" ref="N6:O6" si="6">SUM(N7:N12)</f>
        <v>108035901.14</v>
      </c>
      <c r="O6" s="87">
        <f t="shared" si="6"/>
        <v>104691347.14</v>
      </c>
      <c r="P6" s="88">
        <f t="shared" ref="P6" si="7">SUM(P7:P12)</f>
        <v>103733211.14</v>
      </c>
      <c r="Q6" s="88">
        <f t="shared" ref="Q6" si="8">SUM(Q7:Q12)</f>
        <v>99672909</v>
      </c>
      <c r="R6" s="89">
        <f t="shared" ref="R6:S6" si="9">SUM(R7:R12)</f>
        <v>105163439.76000041</v>
      </c>
      <c r="S6" s="87">
        <f t="shared" si="9"/>
        <v>95128854.760000408</v>
      </c>
      <c r="T6" s="88">
        <f t="shared" ref="T6" si="10">SUM(T7:T12)</f>
        <v>103189647.76000041</v>
      </c>
      <c r="U6" s="88">
        <f t="shared" ref="U6" si="11">SUM(U7:U12)</f>
        <v>104027443</v>
      </c>
      <c r="V6" s="89">
        <f t="shared" ref="V6:W6" si="12">SUM(V7:V12)</f>
        <v>98006315.760000408</v>
      </c>
      <c r="W6" s="87">
        <f t="shared" si="12"/>
        <v>96397538.800000414</v>
      </c>
      <c r="X6" s="88">
        <f t="shared" ref="X6" si="13">SUM(X7:X12)</f>
        <v>0</v>
      </c>
      <c r="Y6" s="88">
        <f t="shared" ref="Y6" si="14">SUM(Y7:Y12)</f>
        <v>0</v>
      </c>
      <c r="Z6" s="89">
        <f t="shared" ref="Z6" si="15">SUM(Z7:Z12)</f>
        <v>0</v>
      </c>
    </row>
    <row r="7" spans="2:26" ht="14.25" customHeight="1" x14ac:dyDescent="0.25">
      <c r="B7" s="26" t="s">
        <v>41</v>
      </c>
      <c r="C7" s="39">
        <v>23566900</v>
      </c>
      <c r="D7" s="5">
        <v>23566900</v>
      </c>
      <c r="E7" s="5">
        <v>23566900</v>
      </c>
      <c r="F7" s="40">
        <v>23566900</v>
      </c>
      <c r="G7" s="39">
        <v>23566900</v>
      </c>
      <c r="H7" s="5">
        <v>23566900</v>
      </c>
      <c r="I7" s="5">
        <v>23566900</v>
      </c>
      <c r="J7" s="40">
        <v>23566900</v>
      </c>
      <c r="K7" s="39">
        <v>23566900</v>
      </c>
      <c r="L7" s="5">
        <v>23566900</v>
      </c>
      <c r="M7" s="5">
        <v>23566900</v>
      </c>
      <c r="N7" s="40">
        <v>23566900</v>
      </c>
      <c r="O7" s="90">
        <v>23566900</v>
      </c>
      <c r="P7" s="91">
        <v>23566900</v>
      </c>
      <c r="Q7" s="91">
        <v>23566900</v>
      </c>
      <c r="R7" s="94">
        <v>23566900</v>
      </c>
      <c r="S7" s="90">
        <v>23566900</v>
      </c>
      <c r="T7" s="91">
        <v>23566900</v>
      </c>
      <c r="U7" s="91">
        <v>23566900</v>
      </c>
      <c r="V7" s="94">
        <v>23566900</v>
      </c>
      <c r="W7" s="90">
        <v>23566900</v>
      </c>
      <c r="X7" s="91"/>
      <c r="Y7" s="91"/>
      <c r="Z7" s="94"/>
    </row>
    <row r="8" spans="2:26" ht="14.25" customHeight="1" x14ac:dyDescent="0.25">
      <c r="B8" s="26" t="s">
        <v>42</v>
      </c>
      <c r="C8" s="39">
        <v>24885938.140000001</v>
      </c>
      <c r="D8" s="5">
        <v>24885938.140000001</v>
      </c>
      <c r="E8" s="5">
        <v>26409054.960000001</v>
      </c>
      <c r="F8" s="40">
        <v>24885938.140000001</v>
      </c>
      <c r="G8" s="39">
        <v>24885938.140000001</v>
      </c>
      <c r="H8" s="5">
        <v>24885938.140000001</v>
      </c>
      <c r="I8" s="5">
        <v>24885938</v>
      </c>
      <c r="J8" s="40">
        <v>24885938.140000001</v>
      </c>
      <c r="K8" s="39">
        <v>24885938.140000001</v>
      </c>
      <c r="L8" s="5">
        <v>24885938.140000001</v>
      </c>
      <c r="M8" s="5">
        <v>24885938</v>
      </c>
      <c r="N8" s="40">
        <v>24885938.140000001</v>
      </c>
      <c r="O8" s="90">
        <v>24885938.140000001</v>
      </c>
      <c r="P8" s="91">
        <v>24885938.140000001</v>
      </c>
      <c r="Q8" s="91">
        <v>24885938</v>
      </c>
      <c r="R8" s="94">
        <v>24885938.140000001</v>
      </c>
      <c r="S8" s="90">
        <v>24885938.140000001</v>
      </c>
      <c r="T8" s="91">
        <v>24885938.140000001</v>
      </c>
      <c r="U8" s="91">
        <v>24885938</v>
      </c>
      <c r="V8" s="94">
        <v>24885938.140000001</v>
      </c>
      <c r="W8" s="90">
        <v>24885938.140000001</v>
      </c>
      <c r="X8" s="91"/>
      <c r="Y8" s="91"/>
      <c r="Z8" s="94"/>
    </row>
    <row r="9" spans="2:26" ht="14.25" customHeight="1" x14ac:dyDescent="0.25">
      <c r="B9" s="26" t="s">
        <v>43</v>
      </c>
      <c r="C9" s="33">
        <v>0</v>
      </c>
      <c r="D9" s="3"/>
      <c r="E9" s="3"/>
      <c r="F9" s="36"/>
      <c r="G9" s="33"/>
      <c r="H9" s="3"/>
      <c r="I9" s="3"/>
      <c r="J9" s="36"/>
      <c r="K9" s="33"/>
      <c r="L9" s="3"/>
      <c r="M9" s="3"/>
      <c r="N9" s="36"/>
      <c r="O9" s="96"/>
      <c r="P9" s="95"/>
      <c r="Q9" s="95"/>
      <c r="R9" s="98"/>
      <c r="S9" s="96"/>
      <c r="T9" s="95"/>
      <c r="U9" s="95"/>
      <c r="V9" s="98"/>
      <c r="W9" s="96"/>
      <c r="X9" s="95"/>
      <c r="Y9" s="95"/>
      <c r="Z9" s="98"/>
    </row>
    <row r="10" spans="2:26" ht="14.25" customHeight="1" x14ac:dyDescent="0.25">
      <c r="B10" s="26" t="s">
        <v>44</v>
      </c>
      <c r="C10" s="33">
        <v>44665204.799999997</v>
      </c>
      <c r="D10" s="3">
        <v>46188321.619999997</v>
      </c>
      <c r="E10" s="3">
        <v>44665204.799999997</v>
      </c>
      <c r="F10" s="36">
        <v>46188321.820000038</v>
      </c>
      <c r="G10" s="33">
        <v>46188321.820000038</v>
      </c>
      <c r="H10" s="3">
        <v>50555799.100001998</v>
      </c>
      <c r="I10" s="3">
        <v>50555798.799999997</v>
      </c>
      <c r="J10" s="36">
        <v>50555799.120002009</v>
      </c>
      <c r="K10" s="33">
        <v>50555799.120002009</v>
      </c>
      <c r="L10" s="3">
        <v>50555799</v>
      </c>
      <c r="M10" s="3">
        <v>47799880</v>
      </c>
      <c r="N10" s="36">
        <v>47799879</v>
      </c>
      <c r="O10" s="96">
        <v>47799879</v>
      </c>
      <c r="P10" s="95">
        <v>47799879</v>
      </c>
      <c r="Q10" s="95">
        <v>47799880</v>
      </c>
      <c r="R10" s="98">
        <v>47799878.6200004</v>
      </c>
      <c r="S10" s="96">
        <v>47799878.6200004</v>
      </c>
      <c r="T10" s="95">
        <v>47799878.6200004</v>
      </c>
      <c r="U10" s="95">
        <v>47799879</v>
      </c>
      <c r="V10" s="98">
        <v>47799878.6200004</v>
      </c>
      <c r="W10" s="96">
        <v>47799878.6200004</v>
      </c>
      <c r="X10" s="95"/>
      <c r="Y10" s="95"/>
      <c r="Z10" s="98"/>
    </row>
    <row r="11" spans="2:26" ht="14.25" customHeight="1" x14ac:dyDescent="0.25">
      <c r="B11" s="26" t="s">
        <v>45</v>
      </c>
      <c r="C11" s="39">
        <v>13943234.65</v>
      </c>
      <c r="D11" s="5">
        <v>12420117.83</v>
      </c>
      <c r="E11" s="5">
        <v>12420117.83</v>
      </c>
      <c r="F11" s="40">
        <v>12420117.830000043</v>
      </c>
      <c r="G11" s="39">
        <v>16787595.130002014</v>
      </c>
      <c r="H11" s="5">
        <v>12420117.830000043</v>
      </c>
      <c r="I11" s="5">
        <v>12420117.83</v>
      </c>
      <c r="J11" s="40">
        <v>12420117.830000043</v>
      </c>
      <c r="K11" s="39">
        <v>11286892</v>
      </c>
      <c r="L11" s="5">
        <v>11286891.699997853</v>
      </c>
      <c r="M11" s="5">
        <v>11286892</v>
      </c>
      <c r="N11" s="40">
        <v>11286892</v>
      </c>
      <c r="O11" s="90">
        <v>11783184</v>
      </c>
      <c r="P11" s="91">
        <v>11783184</v>
      </c>
      <c r="Q11" s="91">
        <v>11783184</v>
      </c>
      <c r="R11" s="94">
        <v>11783184</v>
      </c>
      <c r="S11" s="90">
        <v>8910721</v>
      </c>
      <c r="T11" s="91">
        <v>8910721</v>
      </c>
      <c r="U11" s="91">
        <v>8910721</v>
      </c>
      <c r="V11" s="94">
        <v>8910722</v>
      </c>
      <c r="W11" s="90">
        <v>1753599.04</v>
      </c>
      <c r="X11" s="91"/>
      <c r="Y11" s="91"/>
      <c r="Z11" s="94"/>
    </row>
    <row r="12" spans="2:26" ht="14.25" customHeight="1" x14ac:dyDescent="0.25">
      <c r="B12" s="26" t="s">
        <v>46</v>
      </c>
      <c r="C12" s="33">
        <v>-257401.72000015719</v>
      </c>
      <c r="D12" s="3">
        <v>1357551.8100000024</v>
      </c>
      <c r="E12" s="3">
        <v>4781524.1900017606</v>
      </c>
      <c r="F12" s="36">
        <v>4367477.3000019696</v>
      </c>
      <c r="G12" s="33">
        <v>622666.1899999571</v>
      </c>
      <c r="H12" s="3">
        <v>2399474</v>
      </c>
      <c r="I12" s="3">
        <v>3609086.0000000093</v>
      </c>
      <c r="J12" s="36">
        <v>-1133226.1300021885</v>
      </c>
      <c r="K12" s="33">
        <v>421981</v>
      </c>
      <c r="L12" s="3">
        <v>-1800603</v>
      </c>
      <c r="M12" s="3">
        <v>61301</v>
      </c>
      <c r="N12" s="36">
        <v>496291.99999999907</v>
      </c>
      <c r="O12" s="96">
        <v>-3344554</v>
      </c>
      <c r="P12" s="95">
        <v>-4302690</v>
      </c>
      <c r="Q12" s="95">
        <v>-8362993</v>
      </c>
      <c r="R12" s="98">
        <v>-2872461</v>
      </c>
      <c r="S12" s="96">
        <v>-10034583</v>
      </c>
      <c r="T12" s="95">
        <v>-1973790</v>
      </c>
      <c r="U12" s="95">
        <v>-1135995</v>
      </c>
      <c r="V12" s="98">
        <v>-7157123</v>
      </c>
      <c r="W12" s="96">
        <v>-1608777</v>
      </c>
      <c r="X12" s="95"/>
      <c r="Y12" s="95"/>
      <c r="Z12" s="98"/>
    </row>
    <row r="13" spans="2:26" ht="14.25" customHeight="1" x14ac:dyDescent="0.25">
      <c r="B13" s="9" t="s">
        <v>47</v>
      </c>
      <c r="C13" s="31">
        <f>SUM(C17:C23)+C14</f>
        <v>15958982.77</v>
      </c>
      <c r="D13" s="2">
        <f t="shared" ref="D13:J13" si="16">SUM(D17:D23)+D14</f>
        <v>20090530.300000001</v>
      </c>
      <c r="E13" s="2">
        <f t="shared" si="16"/>
        <v>21552046.119999997</v>
      </c>
      <c r="F13" s="32">
        <f t="shared" si="16"/>
        <v>20192085.870000001</v>
      </c>
      <c r="G13" s="31">
        <f t="shared" si="16"/>
        <v>24609971.509999998</v>
      </c>
      <c r="H13" s="2">
        <f t="shared" si="16"/>
        <v>22659346.600000001</v>
      </c>
      <c r="I13" s="2">
        <f t="shared" si="16"/>
        <v>30384232.869999997</v>
      </c>
      <c r="J13" s="32">
        <f t="shared" si="16"/>
        <v>28214347.820000004</v>
      </c>
      <c r="K13" s="31">
        <f t="shared" ref="K13" si="17">SUM(K17:K23)+K14</f>
        <v>26854197.399999999</v>
      </c>
      <c r="L13" s="2">
        <f t="shared" ref="L13" si="18">SUM(L17:L23)+L14</f>
        <v>23909061.800000001</v>
      </c>
      <c r="M13" s="2">
        <f t="shared" ref="M13" si="19">SUM(M17:M23)+M14</f>
        <v>29354652</v>
      </c>
      <c r="N13" s="32">
        <f t="shared" ref="N13" si="20">SUM(N17:N23)+N14</f>
        <v>28452292</v>
      </c>
      <c r="O13" s="87">
        <f t="shared" ref="O13" si="21">SUM(O17:O23)+O14</f>
        <v>231573026</v>
      </c>
      <c r="P13" s="88">
        <f t="shared" ref="P13:Q13" si="22">SUM(P17:P23)+P14</f>
        <v>234968293.90000001</v>
      </c>
      <c r="Q13" s="88">
        <f t="shared" si="22"/>
        <v>227240138.78</v>
      </c>
      <c r="R13" s="89">
        <f t="shared" ref="R13" si="23">SUM(R17:R23)+R14</f>
        <v>230124717</v>
      </c>
      <c r="S13" s="87">
        <f t="shared" ref="S13" si="24">SUM(S17:S23)+S14</f>
        <v>225568476.87</v>
      </c>
      <c r="T13" s="88">
        <f t="shared" ref="T13" si="25">SUM(T17:T23)+T14</f>
        <v>217041121.74000001</v>
      </c>
      <c r="U13" s="88">
        <f t="shared" ref="U13" si="26">SUM(U17:U23)+U14</f>
        <v>214843580</v>
      </c>
      <c r="V13" s="89">
        <f t="shared" ref="V13" si="27">SUM(V17:V23)+V14</f>
        <v>217671998</v>
      </c>
      <c r="W13" s="87">
        <f t="shared" ref="W13:X13" si="28">SUM(W17:W23)+W14</f>
        <v>208233940</v>
      </c>
      <c r="X13" s="88">
        <f t="shared" si="28"/>
        <v>0</v>
      </c>
      <c r="Y13" s="88">
        <f t="shared" ref="Y13" si="29">SUM(Y17:Y23)+Y14</f>
        <v>0</v>
      </c>
      <c r="Z13" s="89">
        <f t="shared" ref="Z13" si="30">SUM(Z17:Z23)+Z14</f>
        <v>0</v>
      </c>
    </row>
    <row r="14" spans="2:26" ht="14.25" customHeight="1" x14ac:dyDescent="0.25">
      <c r="B14" s="26" t="s">
        <v>48</v>
      </c>
      <c r="C14" s="39">
        <v>8990194.6199999992</v>
      </c>
      <c r="D14" s="5">
        <v>12940262.49</v>
      </c>
      <c r="E14" s="5">
        <v>14518721.529999999</v>
      </c>
      <c r="F14" s="40">
        <v>13047398.59</v>
      </c>
      <c r="G14" s="39">
        <v>17513230.139999997</v>
      </c>
      <c r="H14" s="5">
        <v>15972759.580000002</v>
      </c>
      <c r="I14" s="5">
        <v>23964529.659999996</v>
      </c>
      <c r="J14" s="40">
        <v>21515714.950000003</v>
      </c>
      <c r="K14" s="39">
        <v>18620514</v>
      </c>
      <c r="L14" s="5">
        <v>15958722</v>
      </c>
      <c r="M14" s="5">
        <v>21829213</v>
      </c>
      <c r="N14" s="40">
        <v>20425249</v>
      </c>
      <c r="O14" s="90">
        <v>18416232</v>
      </c>
      <c r="P14" s="91">
        <v>22596528</v>
      </c>
      <c r="Q14" s="91">
        <v>20177134</v>
      </c>
      <c r="R14" s="92">
        <v>17572804</v>
      </c>
      <c r="S14" s="90">
        <v>14836314</v>
      </c>
      <c r="T14" s="91">
        <v>12054156</v>
      </c>
      <c r="U14" s="91">
        <v>13404969</v>
      </c>
      <c r="V14" s="92">
        <v>11040669</v>
      </c>
      <c r="W14" s="90">
        <v>8538901</v>
      </c>
      <c r="X14" s="91"/>
      <c r="Y14" s="91"/>
      <c r="Z14" s="94"/>
    </row>
    <row r="15" spans="2:26" s="153" customFormat="1" ht="14.25" customHeight="1" x14ac:dyDescent="0.25">
      <c r="B15" s="145" t="s">
        <v>49</v>
      </c>
      <c r="C15" s="146" t="s">
        <v>177</v>
      </c>
      <c r="D15" s="147" t="s">
        <v>177</v>
      </c>
      <c r="E15" s="147" t="s">
        <v>177</v>
      </c>
      <c r="F15" s="148" t="s">
        <v>177</v>
      </c>
      <c r="G15" s="146" t="s">
        <v>177</v>
      </c>
      <c r="H15" s="147" t="s">
        <v>177</v>
      </c>
      <c r="I15" s="147" t="s">
        <v>177</v>
      </c>
      <c r="J15" s="148" t="s">
        <v>177</v>
      </c>
      <c r="K15" s="146"/>
      <c r="L15" s="147" t="s">
        <v>177</v>
      </c>
      <c r="M15" s="147" t="s">
        <v>177</v>
      </c>
      <c r="N15" s="148"/>
      <c r="O15" s="149"/>
      <c r="P15" s="150"/>
      <c r="Q15" s="150"/>
      <c r="R15" s="151"/>
      <c r="S15" s="149"/>
      <c r="T15" s="150">
        <v>0</v>
      </c>
      <c r="U15" s="150"/>
      <c r="V15" s="151"/>
      <c r="W15" s="149"/>
      <c r="X15" s="150"/>
      <c r="Y15" s="150"/>
      <c r="Z15" s="152"/>
    </row>
    <row r="16" spans="2:26" s="153" customFormat="1" ht="14.25" customHeight="1" x14ac:dyDescent="0.25">
      <c r="B16" s="145" t="s">
        <v>50</v>
      </c>
      <c r="C16" s="146" t="s">
        <v>177</v>
      </c>
      <c r="D16" s="147" t="s">
        <v>177</v>
      </c>
      <c r="E16" s="147" t="s">
        <v>177</v>
      </c>
      <c r="F16" s="148" t="s">
        <v>177</v>
      </c>
      <c r="G16" s="146" t="s">
        <v>177</v>
      </c>
      <c r="H16" s="147" t="s">
        <v>177</v>
      </c>
      <c r="I16" s="147" t="s">
        <v>177</v>
      </c>
      <c r="J16" s="148" t="s">
        <v>177</v>
      </c>
      <c r="K16" s="146">
        <f t="shared" ref="K16:Z16" si="31">K14-K15</f>
        <v>18620514</v>
      </c>
      <c r="L16" s="147" t="s">
        <v>177</v>
      </c>
      <c r="M16" s="147" t="s">
        <v>177</v>
      </c>
      <c r="N16" s="148">
        <f t="shared" si="31"/>
        <v>20425249</v>
      </c>
      <c r="O16" s="149">
        <f t="shared" si="31"/>
        <v>18416232</v>
      </c>
      <c r="P16" s="150">
        <f t="shared" si="31"/>
        <v>22596528</v>
      </c>
      <c r="Q16" s="150">
        <f t="shared" si="31"/>
        <v>20177134</v>
      </c>
      <c r="R16" s="152">
        <f t="shared" si="31"/>
        <v>17572804</v>
      </c>
      <c r="S16" s="149">
        <f t="shared" si="31"/>
        <v>14836314</v>
      </c>
      <c r="T16" s="150">
        <f t="shared" si="31"/>
        <v>12054156</v>
      </c>
      <c r="U16" s="150">
        <f t="shared" si="31"/>
        <v>13404969</v>
      </c>
      <c r="V16" s="152">
        <f t="shared" si="31"/>
        <v>11040669</v>
      </c>
      <c r="W16" s="149">
        <f t="shared" si="31"/>
        <v>8538901</v>
      </c>
      <c r="X16" s="150">
        <f t="shared" si="31"/>
        <v>0</v>
      </c>
      <c r="Y16" s="150">
        <f t="shared" si="31"/>
        <v>0</v>
      </c>
      <c r="Z16" s="152">
        <f t="shared" si="31"/>
        <v>0</v>
      </c>
    </row>
    <row r="17" spans="2:26" ht="14.25" customHeight="1" x14ac:dyDescent="0.25">
      <c r="B17" s="26" t="s">
        <v>176</v>
      </c>
      <c r="C17" s="39"/>
      <c r="D17" s="5"/>
      <c r="E17" s="5"/>
      <c r="F17" s="40"/>
      <c r="G17" s="39"/>
      <c r="H17" s="5"/>
      <c r="I17" s="5"/>
      <c r="J17" s="40"/>
      <c r="K17" s="39"/>
      <c r="L17" s="5"/>
      <c r="M17" s="5"/>
      <c r="N17" s="40"/>
      <c r="O17" s="90">
        <v>204548350</v>
      </c>
      <c r="P17" s="91">
        <v>202577787</v>
      </c>
      <c r="Q17" s="91">
        <v>198473538</v>
      </c>
      <c r="R17" s="92">
        <v>202053095</v>
      </c>
      <c r="S17" s="90">
        <v>202852474</v>
      </c>
      <c r="T17" s="91">
        <v>196451815</v>
      </c>
      <c r="U17" s="91">
        <v>193647393</v>
      </c>
      <c r="V17" s="92">
        <v>199780147</v>
      </c>
      <c r="W17" s="90">
        <v>192779517</v>
      </c>
      <c r="X17" s="91"/>
      <c r="Y17" s="91"/>
      <c r="Z17" s="94"/>
    </row>
    <row r="18" spans="2:26" ht="14.25" customHeight="1" x14ac:dyDescent="0.25">
      <c r="B18" s="7" t="s">
        <v>57</v>
      </c>
      <c r="C18" s="39">
        <v>1368043.2699999998</v>
      </c>
      <c r="D18" s="5">
        <v>1131272.9299999997</v>
      </c>
      <c r="E18" s="5">
        <v>898269.7099999995</v>
      </c>
      <c r="F18" s="40">
        <v>762326.9</v>
      </c>
      <c r="G18" s="39">
        <v>665730.99000000011</v>
      </c>
      <c r="H18" s="5">
        <v>567185.64000000025</v>
      </c>
      <c r="I18" s="5">
        <v>466540.76</v>
      </c>
      <c r="J18" s="40">
        <v>612644.87000000023</v>
      </c>
      <c r="K18" s="39">
        <v>533640</v>
      </c>
      <c r="L18" s="5">
        <v>458065</v>
      </c>
      <c r="M18" s="5">
        <v>411752</v>
      </c>
      <c r="N18" s="40">
        <v>517478</v>
      </c>
      <c r="O18" s="90">
        <v>373819</v>
      </c>
      <c r="P18" s="91">
        <v>320419</v>
      </c>
      <c r="Q18" s="91">
        <v>262500</v>
      </c>
      <c r="R18" s="92"/>
      <c r="S18" s="96">
        <v>0</v>
      </c>
      <c r="T18" s="91">
        <v>0</v>
      </c>
      <c r="U18" s="91"/>
      <c r="V18" s="97"/>
      <c r="W18" s="96">
        <v>0</v>
      </c>
      <c r="X18" s="95"/>
      <c r="Y18" s="95"/>
      <c r="Z18" s="98"/>
    </row>
    <row r="19" spans="2:26" ht="14.25" customHeight="1" x14ac:dyDescent="0.25">
      <c r="B19" s="26" t="s">
        <v>51</v>
      </c>
      <c r="C19" s="33">
        <v>22201.879999999994</v>
      </c>
      <c r="D19" s="3">
        <v>22201.879999999994</v>
      </c>
      <c r="E19" s="3">
        <v>22201.879999999994</v>
      </c>
      <c r="F19" s="36">
        <v>21791.599999999999</v>
      </c>
      <c r="G19" s="33">
        <v>21791.599999999999</v>
      </c>
      <c r="H19" s="3">
        <v>21791.599999999999</v>
      </c>
      <c r="I19" s="3">
        <v>6551.6699999999973</v>
      </c>
      <c r="J19" s="36"/>
      <c r="K19" s="33"/>
      <c r="L19" s="3"/>
      <c r="M19" s="3"/>
      <c r="N19" s="36"/>
      <c r="O19" s="96"/>
      <c r="P19" s="95"/>
      <c r="Q19" s="95"/>
      <c r="R19" s="97"/>
      <c r="S19" s="96"/>
      <c r="T19" s="95">
        <v>0</v>
      </c>
      <c r="U19" s="95"/>
      <c r="V19" s="97"/>
      <c r="W19" s="96"/>
      <c r="X19" s="95"/>
      <c r="Y19" s="95"/>
      <c r="Z19" s="98"/>
    </row>
    <row r="20" spans="2:26" ht="14.25" customHeight="1" x14ac:dyDescent="0.25">
      <c r="B20" s="26" t="s">
        <v>52</v>
      </c>
      <c r="C20" s="33">
        <v>5264465</v>
      </c>
      <c r="D20" s="3">
        <v>5682715</v>
      </c>
      <c r="E20" s="3">
        <v>5798775</v>
      </c>
      <c r="F20" s="36">
        <v>5949090</v>
      </c>
      <c r="G20" s="33">
        <v>5997740</v>
      </c>
      <c r="H20" s="3">
        <v>5686131</v>
      </c>
      <c r="I20" s="3">
        <v>5535132</v>
      </c>
      <c r="J20" s="36">
        <v>5558528</v>
      </c>
      <c r="K20" s="33">
        <v>4721823</v>
      </c>
      <c r="L20" s="3">
        <v>4693221</v>
      </c>
      <c r="M20" s="3">
        <v>3995467</v>
      </c>
      <c r="N20" s="36">
        <v>4740284</v>
      </c>
      <c r="O20" s="96">
        <v>3921298</v>
      </c>
      <c r="P20" s="95">
        <v>3847289</v>
      </c>
      <c r="Q20" s="95">
        <v>2844930</v>
      </c>
      <c r="R20" s="97">
        <v>4989059</v>
      </c>
      <c r="S20" s="96">
        <v>1654857</v>
      </c>
      <c r="T20" s="95">
        <v>2478873</v>
      </c>
      <c r="U20" s="95">
        <v>1903494</v>
      </c>
      <c r="V20" s="97">
        <v>1414143</v>
      </c>
      <c r="W20" s="96">
        <v>733490</v>
      </c>
      <c r="X20" s="95"/>
      <c r="Y20" s="95"/>
      <c r="Z20" s="98"/>
    </row>
    <row r="21" spans="2:26" ht="14.25" customHeight="1" x14ac:dyDescent="0.25">
      <c r="B21" s="26" t="s">
        <v>53</v>
      </c>
      <c r="C21" s="33">
        <v>0</v>
      </c>
      <c r="D21" s="3"/>
      <c r="E21" s="3"/>
      <c r="F21" s="36">
        <v>0</v>
      </c>
      <c r="G21" s="33"/>
      <c r="H21" s="3">
        <v>0</v>
      </c>
      <c r="I21" s="3"/>
      <c r="J21" s="36"/>
      <c r="K21" s="33">
        <v>2450760.4</v>
      </c>
      <c r="L21" s="3">
        <v>2271593.7999999998</v>
      </c>
      <c r="M21" s="3">
        <v>2590760</v>
      </c>
      <c r="N21" s="36">
        <v>2150000</v>
      </c>
      <c r="O21" s="96">
        <v>3694046</v>
      </c>
      <c r="P21" s="95">
        <v>5006989.8999999994</v>
      </c>
      <c r="Q21" s="95">
        <v>4862755.7799999993</v>
      </c>
      <c r="R21" s="97">
        <v>4706430</v>
      </c>
      <c r="S21" s="96">
        <v>5421502.8699999992</v>
      </c>
      <c r="T21" s="95">
        <v>5252948.74</v>
      </c>
      <c r="U21" s="95">
        <v>5084395</v>
      </c>
      <c r="V21" s="97">
        <v>4915840</v>
      </c>
      <c r="W21" s="96">
        <v>5660833</v>
      </c>
      <c r="X21" s="95"/>
      <c r="Y21" s="95"/>
      <c r="Z21" s="98"/>
    </row>
    <row r="22" spans="2:26" ht="14.25" customHeight="1" x14ac:dyDescent="0.25">
      <c r="B22" s="26" t="s">
        <v>54</v>
      </c>
      <c r="C22" s="39">
        <v>314078</v>
      </c>
      <c r="D22" s="5">
        <v>314078</v>
      </c>
      <c r="E22" s="5">
        <v>314078</v>
      </c>
      <c r="F22" s="40">
        <v>411478.78</v>
      </c>
      <c r="G22" s="39">
        <v>411478.78</v>
      </c>
      <c r="H22" s="5">
        <v>411478.78</v>
      </c>
      <c r="I22" s="5">
        <v>411478.78</v>
      </c>
      <c r="J22" s="40">
        <v>527460</v>
      </c>
      <c r="K22" s="39">
        <v>527460</v>
      </c>
      <c r="L22" s="5">
        <v>527460</v>
      </c>
      <c r="M22" s="5">
        <v>527460</v>
      </c>
      <c r="N22" s="40">
        <v>619281</v>
      </c>
      <c r="O22" s="90">
        <v>619281</v>
      </c>
      <c r="P22" s="91">
        <v>619281</v>
      </c>
      <c r="Q22" s="91">
        <v>619281</v>
      </c>
      <c r="R22" s="92">
        <v>803329</v>
      </c>
      <c r="S22" s="90">
        <v>803329</v>
      </c>
      <c r="T22" s="91">
        <v>803329</v>
      </c>
      <c r="U22" s="91">
        <v>803329</v>
      </c>
      <c r="V22" s="92">
        <v>521199</v>
      </c>
      <c r="W22" s="90">
        <v>521199</v>
      </c>
      <c r="X22" s="91"/>
      <c r="Y22" s="91"/>
      <c r="Z22" s="94"/>
    </row>
    <row r="23" spans="2:26" ht="14.25" customHeight="1" x14ac:dyDescent="0.25">
      <c r="B23" s="26" t="s">
        <v>55</v>
      </c>
      <c r="C23" s="39"/>
      <c r="D23" s="5"/>
      <c r="E23" s="5"/>
      <c r="F23" s="40"/>
      <c r="G23" s="39"/>
      <c r="H23" s="5"/>
      <c r="I23" s="5"/>
      <c r="J23" s="40"/>
      <c r="K23" s="39"/>
      <c r="L23" s="5"/>
      <c r="M23" s="5"/>
      <c r="N23" s="40"/>
      <c r="O23" s="90"/>
      <c r="P23" s="91"/>
      <c r="Q23" s="91"/>
      <c r="R23" s="92">
        <v>0</v>
      </c>
      <c r="S23" s="90"/>
      <c r="T23" s="91">
        <v>0</v>
      </c>
      <c r="U23" s="91"/>
      <c r="V23" s="92"/>
      <c r="W23" s="90"/>
      <c r="X23" s="91"/>
      <c r="Y23" s="91"/>
      <c r="Z23" s="94"/>
    </row>
    <row r="24" spans="2:26" ht="14.25" customHeight="1" x14ac:dyDescent="0.25">
      <c r="B24" s="10" t="s">
        <v>56</v>
      </c>
      <c r="C24" s="31">
        <f>SUM(C28:C35)+C25</f>
        <v>57944481.66997245</v>
      </c>
      <c r="D24" s="2">
        <f t="shared" ref="D24:Z24" si="32">SUM(D28:D35)+D25</f>
        <v>52057138.969972759</v>
      </c>
      <c r="E24" s="2">
        <f t="shared" si="32"/>
        <v>54169850.119973212</v>
      </c>
      <c r="F24" s="32">
        <f t="shared" si="32"/>
        <v>61657598.780036196</v>
      </c>
      <c r="G24" s="31">
        <f t="shared" si="32"/>
        <v>56823896.159875616</v>
      </c>
      <c r="H24" s="2">
        <f t="shared" si="32"/>
        <v>57106484.069874436</v>
      </c>
      <c r="I24" s="2">
        <f t="shared" si="32"/>
        <v>50015223.166241735</v>
      </c>
      <c r="J24" s="32">
        <f t="shared" si="32"/>
        <v>63026160.259883165</v>
      </c>
      <c r="K24" s="31">
        <f t="shared" si="32"/>
        <v>63958051.129999645</v>
      </c>
      <c r="L24" s="2">
        <f t="shared" si="32"/>
        <v>68668073.159999996</v>
      </c>
      <c r="M24" s="2">
        <f t="shared" si="32"/>
        <v>70565495</v>
      </c>
      <c r="N24" s="32">
        <f t="shared" si="32"/>
        <v>86838966.030000001</v>
      </c>
      <c r="O24" s="87">
        <f t="shared" si="32"/>
        <v>117156570</v>
      </c>
      <c r="P24" s="88">
        <f t="shared" si="32"/>
        <v>117105102.09999999</v>
      </c>
      <c r="Q24" s="88">
        <f t="shared" si="32"/>
        <v>112195662.22</v>
      </c>
      <c r="R24" s="89">
        <f t="shared" si="32"/>
        <v>109827746</v>
      </c>
      <c r="S24" s="87">
        <f t="shared" si="32"/>
        <v>116109943.13</v>
      </c>
      <c r="T24" s="88">
        <f t="shared" si="32"/>
        <v>114240911.26000001</v>
      </c>
      <c r="U24" s="88">
        <f t="shared" si="32"/>
        <v>116319374</v>
      </c>
      <c r="V24" s="89">
        <f t="shared" si="32"/>
        <v>104232086</v>
      </c>
      <c r="W24" s="87">
        <f t="shared" si="32"/>
        <v>108714299</v>
      </c>
      <c r="X24" s="88">
        <f t="shared" si="32"/>
        <v>0</v>
      </c>
      <c r="Y24" s="88">
        <f t="shared" si="32"/>
        <v>0</v>
      </c>
      <c r="Z24" s="89">
        <f t="shared" si="32"/>
        <v>0</v>
      </c>
    </row>
    <row r="25" spans="2:26" ht="14.25" customHeight="1" x14ac:dyDescent="0.25">
      <c r="B25" s="26" t="s">
        <v>48</v>
      </c>
      <c r="C25" s="39">
        <v>22740711.769975901</v>
      </c>
      <c r="D25" s="5">
        <v>21636810.929976031</v>
      </c>
      <c r="E25" s="5">
        <v>22786734.739975892</v>
      </c>
      <c r="F25" s="40">
        <v>24064121.4499841</v>
      </c>
      <c r="G25" s="39">
        <v>27404582.309887774</v>
      </c>
      <c r="H25" s="5">
        <v>28245580.469886445</v>
      </c>
      <c r="I25" s="5">
        <v>19127908.349890828</v>
      </c>
      <c r="J25" s="40">
        <v>24939026.249894775</v>
      </c>
      <c r="K25" s="39">
        <v>27685452.740000002</v>
      </c>
      <c r="L25" s="5">
        <v>31794468.559999999</v>
      </c>
      <c r="M25" s="5">
        <v>33632839</v>
      </c>
      <c r="N25" s="40">
        <v>38220283.030000001</v>
      </c>
      <c r="O25" s="90">
        <v>39445859</v>
      </c>
      <c r="P25" s="91">
        <v>40736589</v>
      </c>
      <c r="Q25" s="91">
        <v>36645674</v>
      </c>
      <c r="R25" s="92">
        <v>35699871</v>
      </c>
      <c r="S25" s="90">
        <v>38725066</v>
      </c>
      <c r="T25" s="91">
        <v>27800253</v>
      </c>
      <c r="U25" s="91">
        <v>30341098</v>
      </c>
      <c r="V25" s="92">
        <v>27230285</v>
      </c>
      <c r="W25" s="90">
        <v>29535303</v>
      </c>
      <c r="X25" s="91"/>
      <c r="Y25" s="91"/>
      <c r="Z25" s="94"/>
    </row>
    <row r="26" spans="2:26" s="153" customFormat="1" ht="14.25" customHeight="1" x14ac:dyDescent="0.25">
      <c r="B26" s="145" t="s">
        <v>49</v>
      </c>
      <c r="C26" s="146" t="s">
        <v>177</v>
      </c>
      <c r="D26" s="147" t="s">
        <v>177</v>
      </c>
      <c r="E26" s="147" t="s">
        <v>177</v>
      </c>
      <c r="F26" s="148" t="s">
        <v>177</v>
      </c>
      <c r="G26" s="146" t="s">
        <v>177</v>
      </c>
      <c r="H26" s="147" t="s">
        <v>177</v>
      </c>
      <c r="I26" s="147" t="s">
        <v>177</v>
      </c>
      <c r="J26" s="148" t="s">
        <v>177</v>
      </c>
      <c r="K26" s="146">
        <v>2712602.74</v>
      </c>
      <c r="L26" s="147" t="s">
        <v>177</v>
      </c>
      <c r="M26" s="147" t="s">
        <v>177</v>
      </c>
      <c r="N26" s="148">
        <v>13340686.029999999</v>
      </c>
      <c r="O26" s="149">
        <v>13467228</v>
      </c>
      <c r="P26" s="150">
        <v>13595177</v>
      </c>
      <c r="Q26" s="150">
        <v>13724532</v>
      </c>
      <c r="R26" s="151">
        <v>13853886</v>
      </c>
      <c r="S26" s="149">
        <v>13981835</v>
      </c>
      <c r="T26" s="150">
        <v>14109783</v>
      </c>
      <c r="U26" s="150">
        <v>14239138</v>
      </c>
      <c r="V26" s="151">
        <v>14368492</v>
      </c>
      <c r="W26" s="149">
        <v>14495035</v>
      </c>
      <c r="X26" s="150"/>
      <c r="Y26" s="150"/>
      <c r="Z26" s="152"/>
    </row>
    <row r="27" spans="2:26" s="153" customFormat="1" ht="14.25" customHeight="1" x14ac:dyDescent="0.25">
      <c r="B27" s="145" t="s">
        <v>50</v>
      </c>
      <c r="C27" s="146" t="s">
        <v>177</v>
      </c>
      <c r="D27" s="147" t="s">
        <v>177</v>
      </c>
      <c r="E27" s="147" t="s">
        <v>177</v>
      </c>
      <c r="F27" s="148" t="s">
        <v>177</v>
      </c>
      <c r="G27" s="146" t="s">
        <v>177</v>
      </c>
      <c r="H27" s="147" t="s">
        <v>177</v>
      </c>
      <c r="I27" s="147" t="s">
        <v>177</v>
      </c>
      <c r="J27" s="148" t="s">
        <v>177</v>
      </c>
      <c r="K27" s="146">
        <f t="shared" ref="K27:Z27" si="33">K25-K26</f>
        <v>24972850</v>
      </c>
      <c r="L27" s="147" t="s">
        <v>177</v>
      </c>
      <c r="M27" s="147" t="s">
        <v>177</v>
      </c>
      <c r="N27" s="148">
        <f t="shared" si="33"/>
        <v>24879597</v>
      </c>
      <c r="O27" s="149">
        <f t="shared" si="33"/>
        <v>25978631</v>
      </c>
      <c r="P27" s="150">
        <f t="shared" si="33"/>
        <v>27141412</v>
      </c>
      <c r="Q27" s="150">
        <f t="shared" si="33"/>
        <v>22921142</v>
      </c>
      <c r="R27" s="152">
        <f t="shared" si="33"/>
        <v>21845985</v>
      </c>
      <c r="S27" s="149">
        <f t="shared" si="33"/>
        <v>24743231</v>
      </c>
      <c r="T27" s="150">
        <f t="shared" si="33"/>
        <v>13690470</v>
      </c>
      <c r="U27" s="150">
        <f t="shared" si="33"/>
        <v>16101960</v>
      </c>
      <c r="V27" s="152">
        <f t="shared" si="33"/>
        <v>12861793</v>
      </c>
      <c r="W27" s="149">
        <f t="shared" si="33"/>
        <v>15040268</v>
      </c>
      <c r="X27" s="150">
        <f t="shared" si="33"/>
        <v>0</v>
      </c>
      <c r="Y27" s="150">
        <f t="shared" si="33"/>
        <v>0</v>
      </c>
      <c r="Z27" s="152">
        <f t="shared" si="33"/>
        <v>0</v>
      </c>
    </row>
    <row r="28" spans="2:26" ht="14.25" customHeight="1" x14ac:dyDescent="0.25">
      <c r="B28" s="26" t="s">
        <v>176</v>
      </c>
      <c r="C28" s="39"/>
      <c r="D28" s="5"/>
      <c r="E28" s="5"/>
      <c r="F28" s="40"/>
      <c r="G28" s="39"/>
      <c r="H28" s="5"/>
      <c r="I28" s="5"/>
      <c r="J28" s="40"/>
      <c r="K28" s="39"/>
      <c r="L28" s="5"/>
      <c r="M28" s="5"/>
      <c r="N28" s="40"/>
      <c r="O28" s="90">
        <v>32186737</v>
      </c>
      <c r="P28" s="91">
        <v>33205932</v>
      </c>
      <c r="Q28" s="91">
        <v>34422877</v>
      </c>
      <c r="R28" s="92">
        <v>34424252</v>
      </c>
      <c r="S28" s="90">
        <v>35997695</v>
      </c>
      <c r="T28" s="91">
        <v>35789236</v>
      </c>
      <c r="U28" s="91">
        <v>36068153</v>
      </c>
      <c r="V28" s="92">
        <v>36183406</v>
      </c>
      <c r="W28" s="90">
        <v>36855885</v>
      </c>
      <c r="X28" s="91"/>
      <c r="Y28" s="91"/>
      <c r="Z28" s="94"/>
    </row>
    <row r="29" spans="2:26" ht="14.25" customHeight="1" x14ac:dyDescent="0.25">
      <c r="B29" s="26" t="s">
        <v>57</v>
      </c>
      <c r="C29" s="39">
        <v>1105711.2099999981</v>
      </c>
      <c r="D29" s="5">
        <v>1011167.9499999981</v>
      </c>
      <c r="E29" s="5">
        <v>944096.71999999881</v>
      </c>
      <c r="F29" s="40">
        <v>837585.90999999968</v>
      </c>
      <c r="G29" s="39">
        <v>701573.33999999892</v>
      </c>
      <c r="H29" s="5">
        <v>563621.56999999878</v>
      </c>
      <c r="I29" s="5">
        <v>431540.96999999892</v>
      </c>
      <c r="J29" s="40">
        <v>470667.08999999921</v>
      </c>
      <c r="K29" s="39">
        <v>337510</v>
      </c>
      <c r="L29" s="5">
        <v>327018</v>
      </c>
      <c r="M29" s="5">
        <v>391138</v>
      </c>
      <c r="N29" s="40">
        <v>428317</v>
      </c>
      <c r="O29" s="90">
        <v>474216</v>
      </c>
      <c r="P29" s="91">
        <v>425109</v>
      </c>
      <c r="Q29" s="91">
        <v>308581</v>
      </c>
      <c r="R29" s="92"/>
      <c r="S29" s="90"/>
      <c r="T29" s="91">
        <v>0</v>
      </c>
      <c r="U29" s="91"/>
      <c r="V29" s="92"/>
      <c r="W29" s="90"/>
      <c r="X29" s="91"/>
      <c r="Y29" s="91"/>
      <c r="Z29" s="94"/>
    </row>
    <row r="30" spans="2:26" ht="14.25" customHeight="1" x14ac:dyDescent="0.25">
      <c r="B30" s="26" t="s">
        <v>58</v>
      </c>
      <c r="C30" s="33">
        <v>26853004.499996461</v>
      </c>
      <c r="D30" s="3">
        <v>22239116.329996653</v>
      </c>
      <c r="E30" s="3">
        <v>22561202.839997239</v>
      </c>
      <c r="F30" s="36">
        <v>28914557.539997201</v>
      </c>
      <c r="G30" s="33">
        <v>19843435.089988176</v>
      </c>
      <c r="H30" s="3">
        <v>19127766.3699883</v>
      </c>
      <c r="I30" s="3">
        <v>19478096.949989274</v>
      </c>
      <c r="J30" s="36">
        <v>26430631.8099887</v>
      </c>
      <c r="K30" s="33">
        <v>24256831</v>
      </c>
      <c r="L30" s="3">
        <v>24861368</v>
      </c>
      <c r="M30" s="3">
        <v>25919431</v>
      </c>
      <c r="N30" s="36">
        <v>37942468</v>
      </c>
      <c r="O30" s="96">
        <v>33903320</v>
      </c>
      <c r="P30" s="95">
        <v>30321825</v>
      </c>
      <c r="Q30" s="95">
        <v>28880765</v>
      </c>
      <c r="R30" s="97">
        <v>28056963</v>
      </c>
      <c r="S30" s="96">
        <v>29081654</v>
      </c>
      <c r="T30" s="95">
        <v>32205831</v>
      </c>
      <c r="U30" s="95">
        <v>30714901</v>
      </c>
      <c r="V30" s="97">
        <v>28245132</v>
      </c>
      <c r="W30" s="96">
        <v>27699095</v>
      </c>
      <c r="X30" s="95"/>
      <c r="Y30" s="95"/>
      <c r="Z30" s="98"/>
    </row>
    <row r="31" spans="2:26" ht="14.25" customHeight="1" x14ac:dyDescent="0.25">
      <c r="B31" s="154" t="s">
        <v>59</v>
      </c>
      <c r="C31" s="33"/>
      <c r="D31" s="3"/>
      <c r="E31" s="3"/>
      <c r="F31" s="36"/>
      <c r="G31" s="33"/>
      <c r="H31" s="3">
        <v>0</v>
      </c>
      <c r="I31" s="3"/>
      <c r="J31" s="36"/>
      <c r="K31" s="33"/>
      <c r="L31" s="3"/>
      <c r="M31" s="3">
        <v>282345</v>
      </c>
      <c r="N31" s="36"/>
      <c r="O31" s="96"/>
      <c r="P31" s="95"/>
      <c r="Q31" s="95"/>
      <c r="R31" s="97">
        <v>38269</v>
      </c>
      <c r="S31" s="96"/>
      <c r="T31" s="95">
        <v>0</v>
      </c>
      <c r="U31" s="95">
        <v>525497</v>
      </c>
      <c r="V31" s="97"/>
      <c r="W31" s="96"/>
      <c r="X31" s="95"/>
      <c r="Y31" s="95"/>
      <c r="Z31" s="98"/>
    </row>
    <row r="32" spans="2:26" ht="14.25" customHeight="1" x14ac:dyDescent="0.25">
      <c r="B32" s="26" t="s">
        <v>60</v>
      </c>
      <c r="C32" s="33">
        <v>5756152.0400000941</v>
      </c>
      <c r="D32" s="3">
        <v>5683914.040000082</v>
      </c>
      <c r="E32" s="3">
        <v>6458303.8200000841</v>
      </c>
      <c r="F32" s="36">
        <v>6268010.2900000121</v>
      </c>
      <c r="G32" s="33">
        <v>6842116.8499996755</v>
      </c>
      <c r="H32" s="3">
        <v>7326526.7599997027</v>
      </c>
      <c r="I32" s="3">
        <v>9608297.1099996436</v>
      </c>
      <c r="J32" s="36">
        <v>9611807.6699997</v>
      </c>
      <c r="K32" s="33">
        <v>9833208.7899996396</v>
      </c>
      <c r="L32" s="3">
        <v>9179522</v>
      </c>
      <c r="M32" s="3">
        <v>9169076</v>
      </c>
      <c r="N32" s="36">
        <v>9074464</v>
      </c>
      <c r="O32" s="96">
        <v>9428651</v>
      </c>
      <c r="P32" s="95">
        <v>10030657</v>
      </c>
      <c r="Q32" s="95">
        <v>10305141</v>
      </c>
      <c r="R32" s="97">
        <v>9937505</v>
      </c>
      <c r="S32" s="96">
        <v>9917621</v>
      </c>
      <c r="T32" s="95">
        <v>13845259</v>
      </c>
      <c r="U32" s="95">
        <v>14829168</v>
      </c>
      <c r="V32" s="97">
        <v>10147542</v>
      </c>
      <c r="W32" s="96">
        <v>10055094</v>
      </c>
      <c r="X32" s="95"/>
      <c r="Y32" s="95"/>
      <c r="Z32" s="98"/>
    </row>
    <row r="33" spans="2:26" ht="14.25" customHeight="1" x14ac:dyDescent="0.25">
      <c r="B33" s="26" t="s">
        <v>53</v>
      </c>
      <c r="C33" s="33">
        <v>11928.149999996182</v>
      </c>
      <c r="D33" s="3">
        <v>62833.71999999648</v>
      </c>
      <c r="E33" s="3">
        <v>40556</v>
      </c>
      <c r="F33" s="36">
        <v>46028.189999996219</v>
      </c>
      <c r="G33" s="33">
        <v>19331.569999992382</v>
      </c>
      <c r="H33" s="3">
        <v>39316.899999992456</v>
      </c>
      <c r="I33" s="3">
        <v>22959.6599999926</v>
      </c>
      <c r="J33" s="36">
        <v>33979.439999992494</v>
      </c>
      <c r="K33" s="33">
        <v>5355.6000000000931</v>
      </c>
      <c r="L33" s="3">
        <v>212984.6</v>
      </c>
      <c r="M33" s="3">
        <v>53600</v>
      </c>
      <c r="N33" s="36">
        <v>436683</v>
      </c>
      <c r="O33" s="96">
        <v>227475</v>
      </c>
      <c r="P33" s="95">
        <v>640622.10000000056</v>
      </c>
      <c r="Q33" s="95">
        <v>593619.22000000067</v>
      </c>
      <c r="R33" s="97">
        <v>1036963</v>
      </c>
      <c r="S33" s="96">
        <v>874635.13000000082</v>
      </c>
      <c r="T33" s="95">
        <v>1845766.26</v>
      </c>
      <c r="U33" s="95">
        <v>1695193</v>
      </c>
      <c r="V33" s="97">
        <v>1520681</v>
      </c>
      <c r="W33" s="96">
        <v>3035729</v>
      </c>
      <c r="X33" s="95"/>
      <c r="Y33" s="95"/>
      <c r="Z33" s="98"/>
    </row>
    <row r="34" spans="2:26" ht="14.25" customHeight="1" x14ac:dyDescent="0.25">
      <c r="B34" s="26" t="s">
        <v>54</v>
      </c>
      <c r="C34" s="33">
        <v>1476973.9999999993</v>
      </c>
      <c r="D34" s="3">
        <v>1423296</v>
      </c>
      <c r="E34" s="3">
        <v>1378956</v>
      </c>
      <c r="F34" s="36">
        <v>1527295.40005489</v>
      </c>
      <c r="G34" s="33">
        <v>2012856.9999999998</v>
      </c>
      <c r="H34" s="3">
        <v>1803672</v>
      </c>
      <c r="I34" s="3">
        <v>1346420.1263620004</v>
      </c>
      <c r="J34" s="36">
        <v>1540048</v>
      </c>
      <c r="K34" s="33">
        <v>1839693</v>
      </c>
      <c r="L34" s="3">
        <v>2292712</v>
      </c>
      <c r="M34" s="3">
        <v>1117066</v>
      </c>
      <c r="N34" s="36">
        <v>736751</v>
      </c>
      <c r="O34" s="96">
        <v>1490312</v>
      </c>
      <c r="P34" s="95">
        <v>1744368</v>
      </c>
      <c r="Q34" s="95">
        <v>1039005</v>
      </c>
      <c r="R34" s="97">
        <v>633923</v>
      </c>
      <c r="S34" s="96">
        <v>1513272</v>
      </c>
      <c r="T34" s="95">
        <v>2754566</v>
      </c>
      <c r="U34" s="95">
        <v>2145364</v>
      </c>
      <c r="V34" s="97">
        <v>905040</v>
      </c>
      <c r="W34" s="96">
        <v>1533193</v>
      </c>
      <c r="X34" s="95"/>
      <c r="Y34" s="95"/>
      <c r="Z34" s="98"/>
    </row>
    <row r="35" spans="2:26" ht="14.25" customHeight="1" thickBot="1" x14ac:dyDescent="0.3">
      <c r="B35" s="188" t="s">
        <v>55</v>
      </c>
      <c r="C35" s="182"/>
      <c r="D35" s="180"/>
      <c r="E35" s="180"/>
      <c r="F35" s="181"/>
      <c r="G35" s="182"/>
      <c r="H35" s="180"/>
      <c r="I35" s="180"/>
      <c r="J35" s="181"/>
      <c r="K35" s="182"/>
      <c r="L35" s="180"/>
      <c r="M35" s="180"/>
      <c r="N35" s="181"/>
      <c r="O35" s="189"/>
      <c r="P35" s="190"/>
      <c r="Q35" s="190"/>
      <c r="R35" s="191"/>
      <c r="S35" s="189">
        <v>0</v>
      </c>
      <c r="T35" s="190">
        <v>0</v>
      </c>
      <c r="U35" s="190"/>
      <c r="V35" s="191"/>
      <c r="W35" s="189"/>
      <c r="X35" s="190"/>
      <c r="Y35" s="190"/>
      <c r="Z35" s="192"/>
    </row>
    <row r="36" spans="2:26" ht="14.25" customHeight="1" thickBot="1" x14ac:dyDescent="0.3">
      <c r="B36" s="156" t="s">
        <v>61</v>
      </c>
      <c r="C36" s="193">
        <f>C24+C13+C6</f>
        <v>180707340.30997229</v>
      </c>
      <c r="D36" s="194">
        <f t="shared" ref="D36:Z36" si="34">D24+D13+D6</f>
        <v>180566498.66997275</v>
      </c>
      <c r="E36" s="194">
        <f t="shared" si="34"/>
        <v>187564698.01997495</v>
      </c>
      <c r="F36" s="195">
        <f t="shared" si="34"/>
        <v>193278439.74003825</v>
      </c>
      <c r="G36" s="193">
        <f t="shared" si="34"/>
        <v>193485288.94987762</v>
      </c>
      <c r="H36" s="194">
        <f t="shared" si="34"/>
        <v>193594059.73987648</v>
      </c>
      <c r="I36" s="194">
        <f t="shared" si="34"/>
        <v>195437296.66624177</v>
      </c>
      <c r="J36" s="195">
        <f t="shared" si="34"/>
        <v>201536037.03988305</v>
      </c>
      <c r="K36" s="193">
        <f t="shared" si="34"/>
        <v>201529758.79000166</v>
      </c>
      <c r="L36" s="194">
        <f t="shared" si="34"/>
        <v>201072060.79999787</v>
      </c>
      <c r="M36" s="194">
        <f t="shared" si="34"/>
        <v>207521058</v>
      </c>
      <c r="N36" s="195">
        <f t="shared" si="34"/>
        <v>223327159.17000002</v>
      </c>
      <c r="O36" s="196">
        <f t="shared" si="34"/>
        <v>453420943.13999999</v>
      </c>
      <c r="P36" s="197">
        <f t="shared" si="34"/>
        <v>455806607.13999999</v>
      </c>
      <c r="Q36" s="197">
        <f t="shared" si="34"/>
        <v>439108710</v>
      </c>
      <c r="R36" s="198">
        <f t="shared" si="34"/>
        <v>445115902.76000041</v>
      </c>
      <c r="S36" s="196">
        <f t="shared" si="34"/>
        <v>436807274.76000041</v>
      </c>
      <c r="T36" s="197">
        <f t="shared" si="34"/>
        <v>434471680.76000041</v>
      </c>
      <c r="U36" s="197">
        <f t="shared" si="34"/>
        <v>435190397</v>
      </c>
      <c r="V36" s="198">
        <f t="shared" si="34"/>
        <v>419910399.76000041</v>
      </c>
      <c r="W36" s="196">
        <f t="shared" si="34"/>
        <v>413345777.80000043</v>
      </c>
      <c r="X36" s="197">
        <f t="shared" si="34"/>
        <v>0</v>
      </c>
      <c r="Y36" s="197">
        <f t="shared" si="34"/>
        <v>0</v>
      </c>
      <c r="Z36" s="198">
        <f t="shared" si="34"/>
        <v>0</v>
      </c>
    </row>
    <row r="37" spans="2:26" x14ac:dyDescent="0.25">
      <c r="C37" s="75">
        <f>C36-Aktywa!C22</f>
        <v>-0.87767007946968079</v>
      </c>
      <c r="D37" s="75">
        <f>D36-Aktywa!D22</f>
        <v>-0.64766958355903625</v>
      </c>
      <c r="E37" s="75">
        <f>E36-Aktywa!E22</f>
        <v>-0.25766748189926147</v>
      </c>
      <c r="F37" s="75">
        <f>F36-Aktywa!F22</f>
        <v>-0.11760351061820984</v>
      </c>
      <c r="G37" s="75">
        <f>G36-Aktywa!G22</f>
        <v>-0.42777559161186218</v>
      </c>
      <c r="H37" s="75">
        <f>H36-Aktywa!H22</f>
        <v>-0.20777606964111328</v>
      </c>
      <c r="I37" s="75">
        <f>I36-Aktywa!I22</f>
        <v>-0.6114080548286438</v>
      </c>
      <c r="J37" s="75">
        <f>J36-Aktywa!J22</f>
        <v>-0.29777073860168457</v>
      </c>
      <c r="K37" s="75">
        <f>K36-Aktywa!K22</f>
        <v>-1.2099983394145966</v>
      </c>
      <c r="L37" s="75">
        <f>L36-Aktywa!L22</f>
        <v>0.23999786376953125</v>
      </c>
      <c r="M37" s="75">
        <f>M36-Aktywa!M22</f>
        <v>6.9999992847442627E-2</v>
      </c>
      <c r="N37" s="75">
        <f>N36-Aktywa!N22</f>
        <v>0.17000001668930054</v>
      </c>
      <c r="O37" s="75">
        <f>O36-Aktywa!O22</f>
        <v>0.13999998569488525</v>
      </c>
      <c r="P37" s="75">
        <f>P36-Aktywa!P22</f>
        <v>9.9999964237213135E-2</v>
      </c>
      <c r="Q37" s="75">
        <f>Q36-Aktywa!Q22</f>
        <v>0</v>
      </c>
      <c r="R37" s="75">
        <f>R36-Aktywa!R22</f>
        <v>-0.23999959230422974</v>
      </c>
      <c r="S37" s="75">
        <f>S36-Aktywa!S22</f>
        <v>-1.2399995923042297</v>
      </c>
      <c r="T37" s="76">
        <f>T36-Aktywa!T22</f>
        <v>-0.23999959230422974</v>
      </c>
      <c r="U37" s="75">
        <f>U36-Aktywa!U22</f>
        <v>0</v>
      </c>
      <c r="V37" s="75">
        <f>V36-Aktywa!V22</f>
        <v>-0.23999959230422974</v>
      </c>
      <c r="W37" s="75">
        <f>W36-Aktywa!W22</f>
        <v>-0.19999957084655762</v>
      </c>
      <c r="X37" s="75">
        <f>X36-Aktywa!X22</f>
        <v>0</v>
      </c>
      <c r="Y37" s="75">
        <f>Y36-Aktywa!Y22</f>
        <v>0</v>
      </c>
      <c r="Z37" s="75">
        <f>Z36-Aktywa!Z22</f>
        <v>0</v>
      </c>
    </row>
    <row r="42" spans="2:26" ht="15.75" thickBot="1" x14ac:dyDescent="0.3"/>
    <row r="43" spans="2:26" x14ac:dyDescent="0.25">
      <c r="C43" s="217">
        <v>2016</v>
      </c>
      <c r="D43" s="218"/>
      <c r="E43" s="218"/>
      <c r="F43" s="219"/>
      <c r="G43" s="217">
        <v>2017</v>
      </c>
      <c r="H43" s="218"/>
      <c r="I43" s="218"/>
      <c r="J43" s="219"/>
      <c r="K43" s="217">
        <v>2018</v>
      </c>
      <c r="L43" s="218"/>
      <c r="M43" s="218"/>
      <c r="N43" s="219"/>
      <c r="O43" s="214">
        <v>2019</v>
      </c>
      <c r="P43" s="215"/>
      <c r="Q43" s="215"/>
      <c r="R43" s="216"/>
      <c r="S43" s="214">
        <v>2020</v>
      </c>
      <c r="T43" s="215"/>
      <c r="U43" s="215"/>
      <c r="V43" s="216"/>
      <c r="W43" s="214">
        <v>2021</v>
      </c>
      <c r="X43" s="215"/>
      <c r="Y43" s="215"/>
      <c r="Z43" s="216"/>
    </row>
    <row r="44" spans="2:26" ht="14.25" customHeight="1" x14ac:dyDescent="0.25">
      <c r="B44" t="s">
        <v>159</v>
      </c>
      <c r="C44" s="68" t="s">
        <v>115</v>
      </c>
      <c r="D44" s="23" t="s">
        <v>116</v>
      </c>
      <c r="E44" s="23" t="s">
        <v>117</v>
      </c>
      <c r="F44" s="69" t="s">
        <v>118</v>
      </c>
      <c r="G44" s="68" t="s">
        <v>115</v>
      </c>
      <c r="H44" s="23" t="s">
        <v>116</v>
      </c>
      <c r="I44" s="23" t="s">
        <v>117</v>
      </c>
      <c r="J44" s="69" t="s">
        <v>118</v>
      </c>
      <c r="K44" s="68" t="s">
        <v>115</v>
      </c>
      <c r="L44" s="23" t="s">
        <v>116</v>
      </c>
      <c r="M44" s="23" t="s">
        <v>117</v>
      </c>
      <c r="N44" s="69" t="s">
        <v>118</v>
      </c>
      <c r="O44" s="77" t="s">
        <v>115</v>
      </c>
      <c r="P44" s="78" t="s">
        <v>116</v>
      </c>
      <c r="Q44" s="78" t="s">
        <v>117</v>
      </c>
      <c r="R44" s="79" t="s">
        <v>118</v>
      </c>
      <c r="S44" s="77" t="s">
        <v>115</v>
      </c>
      <c r="T44" s="78" t="s">
        <v>116</v>
      </c>
      <c r="U44" s="78" t="s">
        <v>117</v>
      </c>
      <c r="V44" s="79" t="s">
        <v>118</v>
      </c>
      <c r="W44" s="77" t="s">
        <v>115</v>
      </c>
      <c r="X44" s="78" t="s">
        <v>116</v>
      </c>
      <c r="Y44" s="78" t="s">
        <v>117</v>
      </c>
      <c r="Z44" s="79" t="s">
        <v>118</v>
      </c>
    </row>
    <row r="45" spans="2:26" ht="29.25" customHeight="1" x14ac:dyDescent="0.25">
      <c r="B45" s="101" t="s">
        <v>169</v>
      </c>
      <c r="C45" s="29" t="s">
        <v>130</v>
      </c>
      <c r="D45" s="1" t="s">
        <v>140</v>
      </c>
      <c r="E45" s="1" t="s">
        <v>149</v>
      </c>
      <c r="F45" s="30" t="s">
        <v>129</v>
      </c>
      <c r="G45" s="29" t="s">
        <v>126</v>
      </c>
      <c r="H45" s="1" t="s">
        <v>138</v>
      </c>
      <c r="I45" s="1" t="s">
        <v>148</v>
      </c>
      <c r="J45" s="30" t="s">
        <v>125</v>
      </c>
      <c r="K45" s="29" t="s">
        <v>124</v>
      </c>
      <c r="L45" s="1" t="s">
        <v>136</v>
      </c>
      <c r="M45" s="1" t="s">
        <v>146</v>
      </c>
      <c r="N45" s="30" t="s">
        <v>123</v>
      </c>
      <c r="O45" s="29" t="s">
        <v>121</v>
      </c>
      <c r="P45" s="1" t="s">
        <v>134</v>
      </c>
      <c r="Q45" s="1" t="s">
        <v>155</v>
      </c>
      <c r="R45" s="30" t="s">
        <v>120</v>
      </c>
      <c r="S45" s="29" t="s">
        <v>114</v>
      </c>
      <c r="T45" s="1" t="s">
        <v>133</v>
      </c>
      <c r="U45" s="1" t="s">
        <v>143</v>
      </c>
      <c r="V45" s="30" t="s">
        <v>113</v>
      </c>
      <c r="W45" s="29" t="s">
        <v>112</v>
      </c>
      <c r="X45" s="1" t="s">
        <v>163</v>
      </c>
      <c r="Y45" s="1" t="s">
        <v>166</v>
      </c>
      <c r="Z45" s="30" t="s">
        <v>165</v>
      </c>
    </row>
    <row r="46" spans="2:26" s="52" customFormat="1" ht="14.25" customHeight="1" x14ac:dyDescent="0.25">
      <c r="B46" s="206" t="s">
        <v>40</v>
      </c>
      <c r="C46" s="174">
        <f>SUM(C47:C51)</f>
        <v>106803875.86999984</v>
      </c>
      <c r="D46" s="175">
        <f t="shared" ref="D46:Z46" si="35">SUM(D47:D51)</f>
        <v>108418829.39999999</v>
      </c>
      <c r="E46" s="175">
        <f t="shared" si="35"/>
        <v>111842801.78000174</v>
      </c>
      <c r="F46" s="176">
        <f t="shared" si="35"/>
        <v>111428755.09000205</v>
      </c>
      <c r="G46" s="174">
        <f t="shared" si="35"/>
        <v>112051421.28000201</v>
      </c>
      <c r="H46" s="175">
        <f t="shared" si="35"/>
        <v>113828229.07000205</v>
      </c>
      <c r="I46" s="175">
        <f t="shared" si="35"/>
        <v>115037840.63000001</v>
      </c>
      <c r="J46" s="176">
        <f t="shared" si="35"/>
        <v>110295528.95999987</v>
      </c>
      <c r="K46" s="174">
        <f t="shared" si="35"/>
        <v>110717510.26000202</v>
      </c>
      <c r="L46" s="175">
        <f t="shared" si="35"/>
        <v>108494925.83999786</v>
      </c>
      <c r="M46" s="175">
        <f t="shared" si="35"/>
        <v>107600911</v>
      </c>
      <c r="N46" s="176">
        <f t="shared" si="35"/>
        <v>108035901.14</v>
      </c>
      <c r="O46" s="174">
        <f t="shared" si="35"/>
        <v>105897000</v>
      </c>
      <c r="P46" s="175">
        <f t="shared" si="35"/>
        <v>104452000</v>
      </c>
      <c r="Q46" s="175">
        <f t="shared" si="35"/>
        <v>104727143.36</v>
      </c>
      <c r="R46" s="176">
        <f t="shared" si="35"/>
        <v>107901247.26000036</v>
      </c>
      <c r="S46" s="174">
        <f t="shared" si="35"/>
        <v>106833425.55000041</v>
      </c>
      <c r="T46" s="175">
        <f t="shared" si="35"/>
        <v>114158367.53000042</v>
      </c>
      <c r="U46" s="175">
        <f t="shared" si="35"/>
        <v>117342593.9100004</v>
      </c>
      <c r="V46" s="176">
        <f t="shared" si="35"/>
        <v>114357091.37000045</v>
      </c>
      <c r="W46" s="174">
        <f t="shared" si="35"/>
        <v>111373366.41000041</v>
      </c>
      <c r="X46" s="175">
        <f t="shared" si="35"/>
        <v>0</v>
      </c>
      <c r="Y46" s="175">
        <f t="shared" si="35"/>
        <v>0</v>
      </c>
      <c r="Z46" s="176">
        <f t="shared" si="35"/>
        <v>0</v>
      </c>
    </row>
    <row r="47" spans="2:26" s="177" customFormat="1" ht="14.25" customHeight="1" x14ac:dyDescent="0.25">
      <c r="B47" s="26" t="s">
        <v>41</v>
      </c>
      <c r="C47" s="39">
        <f>C7</f>
        <v>23566900</v>
      </c>
      <c r="D47" s="5">
        <f t="shared" ref="D47:N47" si="36">D7</f>
        <v>23566900</v>
      </c>
      <c r="E47" s="5">
        <f t="shared" si="36"/>
        <v>23566900</v>
      </c>
      <c r="F47" s="40">
        <f t="shared" si="36"/>
        <v>23566900</v>
      </c>
      <c r="G47" s="39">
        <f t="shared" si="36"/>
        <v>23566900</v>
      </c>
      <c r="H47" s="5">
        <f t="shared" si="36"/>
        <v>23566900</v>
      </c>
      <c r="I47" s="5">
        <f t="shared" si="36"/>
        <v>23566900</v>
      </c>
      <c r="J47" s="40">
        <f t="shared" si="36"/>
        <v>23566900</v>
      </c>
      <c r="K47" s="39">
        <f t="shared" si="36"/>
        <v>23566900</v>
      </c>
      <c r="L47" s="5">
        <f t="shared" si="36"/>
        <v>23566900</v>
      </c>
      <c r="M47" s="5">
        <f t="shared" si="36"/>
        <v>23566900</v>
      </c>
      <c r="N47" s="40">
        <f t="shared" si="36"/>
        <v>23566900</v>
      </c>
      <c r="O47" s="39">
        <v>23567000</v>
      </c>
      <c r="P47" s="5">
        <v>23567000</v>
      </c>
      <c r="Q47" s="5">
        <v>23567000</v>
      </c>
      <c r="R47" s="40">
        <v>23566900</v>
      </c>
      <c r="S47" s="39">
        <v>23566900</v>
      </c>
      <c r="T47" s="5">
        <v>23566900</v>
      </c>
      <c r="U47" s="5">
        <v>23566900</v>
      </c>
      <c r="V47" s="40">
        <v>23566900</v>
      </c>
      <c r="W47" s="39">
        <v>23566900</v>
      </c>
      <c r="X47" s="5"/>
      <c r="Y47" s="5"/>
      <c r="Z47" s="40"/>
    </row>
    <row r="48" spans="2:26" s="177" customFormat="1" ht="14.25" customHeight="1" x14ac:dyDescent="0.25">
      <c r="B48" s="26" t="s">
        <v>42</v>
      </c>
      <c r="C48" s="39">
        <f>C8</f>
        <v>24885938.140000001</v>
      </c>
      <c r="D48" s="5">
        <f t="shared" ref="D48:N48" si="37">D8</f>
        <v>24885938.140000001</v>
      </c>
      <c r="E48" s="5">
        <f t="shared" si="37"/>
        <v>26409054.960000001</v>
      </c>
      <c r="F48" s="40">
        <f t="shared" si="37"/>
        <v>24885938.140000001</v>
      </c>
      <c r="G48" s="39">
        <f t="shared" si="37"/>
        <v>24885938.140000001</v>
      </c>
      <c r="H48" s="5">
        <f t="shared" si="37"/>
        <v>24885938.140000001</v>
      </c>
      <c r="I48" s="5">
        <f t="shared" si="37"/>
        <v>24885938</v>
      </c>
      <c r="J48" s="40">
        <f t="shared" si="37"/>
        <v>24885938.140000001</v>
      </c>
      <c r="K48" s="39">
        <f t="shared" si="37"/>
        <v>24885938.140000001</v>
      </c>
      <c r="L48" s="5">
        <f t="shared" si="37"/>
        <v>24885938.140000001</v>
      </c>
      <c r="M48" s="5">
        <f t="shared" si="37"/>
        <v>24885938</v>
      </c>
      <c r="N48" s="40">
        <f t="shared" si="37"/>
        <v>24885938.140000001</v>
      </c>
      <c r="O48" s="39">
        <v>24886000</v>
      </c>
      <c r="P48" s="5">
        <v>24886000</v>
      </c>
      <c r="Q48" s="5">
        <v>24886000</v>
      </c>
      <c r="R48" s="40">
        <v>24885938.140000001</v>
      </c>
      <c r="S48" s="39">
        <v>24885938.140000001</v>
      </c>
      <c r="T48" s="5">
        <v>24885938.140000001</v>
      </c>
      <c r="U48" s="5">
        <v>24885938.140000001</v>
      </c>
      <c r="V48" s="40">
        <v>24885938.140000001</v>
      </c>
      <c r="W48" s="39">
        <v>24885938.140000001</v>
      </c>
      <c r="X48" s="5"/>
      <c r="Y48" s="5"/>
      <c r="Z48" s="40"/>
    </row>
    <row r="49" spans="2:26" s="177" customFormat="1" ht="14.25" customHeight="1" x14ac:dyDescent="0.25">
      <c r="B49" s="26" t="s">
        <v>44</v>
      </c>
      <c r="C49" s="33">
        <f>C9+C10</f>
        <v>44665204.799999997</v>
      </c>
      <c r="D49" s="3">
        <f t="shared" ref="D49:N49" si="38">D9+D10</f>
        <v>46188321.619999997</v>
      </c>
      <c r="E49" s="3">
        <f t="shared" si="38"/>
        <v>44665204.799999997</v>
      </c>
      <c r="F49" s="36">
        <f t="shared" si="38"/>
        <v>46188321.820000038</v>
      </c>
      <c r="G49" s="33">
        <f t="shared" si="38"/>
        <v>46188321.820000038</v>
      </c>
      <c r="H49" s="3">
        <f t="shared" si="38"/>
        <v>50555799.100001998</v>
      </c>
      <c r="I49" s="3">
        <f t="shared" si="38"/>
        <v>50555798.799999997</v>
      </c>
      <c r="J49" s="36">
        <f t="shared" si="38"/>
        <v>50555799.120002009</v>
      </c>
      <c r="K49" s="33">
        <f t="shared" si="38"/>
        <v>50555799.120002009</v>
      </c>
      <c r="L49" s="3">
        <f t="shared" si="38"/>
        <v>50555799</v>
      </c>
      <c r="M49" s="3">
        <f t="shared" si="38"/>
        <v>47799880</v>
      </c>
      <c r="N49" s="36">
        <f t="shared" si="38"/>
        <v>47799879</v>
      </c>
      <c r="O49" s="33">
        <v>47800000</v>
      </c>
      <c r="P49" s="3">
        <v>47800000</v>
      </c>
      <c r="Q49" s="3">
        <v>47800000</v>
      </c>
      <c r="R49" s="36">
        <v>47799878.6200004</v>
      </c>
      <c r="S49" s="33">
        <v>47799878.6200004</v>
      </c>
      <c r="T49" s="3">
        <v>47799878.6200004</v>
      </c>
      <c r="U49" s="3">
        <v>47799878.6200004</v>
      </c>
      <c r="V49" s="36">
        <v>47799878.6200004</v>
      </c>
      <c r="W49" s="33">
        <v>47799878.6200004</v>
      </c>
      <c r="X49" s="3"/>
      <c r="Y49" s="3"/>
      <c r="Z49" s="36"/>
    </row>
    <row r="50" spans="2:26" s="177" customFormat="1" ht="14.25" customHeight="1" x14ac:dyDescent="0.25">
      <c r="B50" s="26" t="s">
        <v>45</v>
      </c>
      <c r="C50" s="33">
        <f>C11</f>
        <v>13943234.65</v>
      </c>
      <c r="D50" s="3">
        <f t="shared" ref="D50:N50" si="39">D11</f>
        <v>12420117.83</v>
      </c>
      <c r="E50" s="3">
        <f t="shared" si="39"/>
        <v>12420117.83</v>
      </c>
      <c r="F50" s="36">
        <f t="shared" si="39"/>
        <v>12420117.830000043</v>
      </c>
      <c r="G50" s="33">
        <f t="shared" si="39"/>
        <v>16787595.130002014</v>
      </c>
      <c r="H50" s="3">
        <f t="shared" si="39"/>
        <v>12420117.830000043</v>
      </c>
      <c r="I50" s="3">
        <f t="shared" si="39"/>
        <v>12420117.83</v>
      </c>
      <c r="J50" s="36">
        <f t="shared" si="39"/>
        <v>12420117.830000043</v>
      </c>
      <c r="K50" s="33">
        <f t="shared" si="39"/>
        <v>11286892</v>
      </c>
      <c r="L50" s="3">
        <f t="shared" si="39"/>
        <v>11286891.699997853</v>
      </c>
      <c r="M50" s="3">
        <f t="shared" si="39"/>
        <v>11286892</v>
      </c>
      <c r="N50" s="36">
        <f t="shared" si="39"/>
        <v>11286892</v>
      </c>
      <c r="O50" s="33">
        <v>11783000</v>
      </c>
      <c r="P50" s="3">
        <v>11783000</v>
      </c>
      <c r="Q50" s="3">
        <v>11783000</v>
      </c>
      <c r="R50" s="36">
        <v>11783184</v>
      </c>
      <c r="S50" s="33">
        <v>11648528</v>
      </c>
      <c r="T50" s="3">
        <v>11648528</v>
      </c>
      <c r="U50" s="3">
        <v>11648528</v>
      </c>
      <c r="V50" s="36">
        <v>11648528</v>
      </c>
      <c r="W50" s="33">
        <v>18104375.609999999</v>
      </c>
      <c r="X50" s="3"/>
      <c r="Y50" s="3"/>
      <c r="Z50" s="36"/>
    </row>
    <row r="51" spans="2:26" s="177" customFormat="1" ht="14.25" customHeight="1" x14ac:dyDescent="0.25">
      <c r="B51" s="26" t="s">
        <v>46</v>
      </c>
      <c r="C51" s="39">
        <f>C12</f>
        <v>-257401.72000015719</v>
      </c>
      <c r="D51" s="5">
        <f t="shared" ref="D51:N51" si="40">D12</f>
        <v>1357551.8100000024</v>
      </c>
      <c r="E51" s="5">
        <f t="shared" si="40"/>
        <v>4781524.1900017606</v>
      </c>
      <c r="F51" s="40">
        <f t="shared" si="40"/>
        <v>4367477.3000019696</v>
      </c>
      <c r="G51" s="39">
        <f t="shared" si="40"/>
        <v>622666.1899999571</v>
      </c>
      <c r="H51" s="5">
        <f t="shared" si="40"/>
        <v>2399474</v>
      </c>
      <c r="I51" s="5">
        <f t="shared" si="40"/>
        <v>3609086.0000000093</v>
      </c>
      <c r="J51" s="40">
        <f t="shared" si="40"/>
        <v>-1133226.1300021885</v>
      </c>
      <c r="K51" s="39">
        <f t="shared" si="40"/>
        <v>421981</v>
      </c>
      <c r="L51" s="5">
        <f t="shared" si="40"/>
        <v>-1800603</v>
      </c>
      <c r="M51" s="5">
        <f t="shared" si="40"/>
        <v>61301</v>
      </c>
      <c r="N51" s="40">
        <f t="shared" si="40"/>
        <v>496291.99999999907</v>
      </c>
      <c r="O51" s="39">
        <v>-2139000</v>
      </c>
      <c r="P51" s="5">
        <v>-3584000</v>
      </c>
      <c r="Q51" s="5">
        <v>-3308856.64</v>
      </c>
      <c r="R51" s="40">
        <v>-134653.50000004843</v>
      </c>
      <c r="S51" s="39">
        <v>-1067819.2099999879</v>
      </c>
      <c r="T51" s="5">
        <v>6257122.770000007</v>
      </c>
      <c r="U51" s="5">
        <v>9441349.1499999911</v>
      </c>
      <c r="V51" s="40">
        <v>6455846.610000046</v>
      </c>
      <c r="W51" s="39">
        <v>-2983725.9599999972</v>
      </c>
      <c r="X51" s="5"/>
      <c r="Y51" s="5"/>
      <c r="Z51" s="40"/>
    </row>
    <row r="52" spans="2:26" s="52" customFormat="1" ht="14.25" customHeight="1" x14ac:dyDescent="0.25">
      <c r="B52" s="169" t="s">
        <v>47</v>
      </c>
      <c r="C52" s="161">
        <f>SUM(C56:C60)+C53</f>
        <v>15958982.77</v>
      </c>
      <c r="D52" s="158">
        <f t="shared" ref="D52:Z52" si="41">SUM(D56:D60)+D53</f>
        <v>20090530.300000001</v>
      </c>
      <c r="E52" s="158">
        <f t="shared" si="41"/>
        <v>21552046.119999997</v>
      </c>
      <c r="F52" s="162">
        <f t="shared" si="41"/>
        <v>20192085.870000001</v>
      </c>
      <c r="G52" s="161">
        <f t="shared" si="41"/>
        <v>24609971.509999998</v>
      </c>
      <c r="H52" s="158">
        <f t="shared" si="41"/>
        <v>22659346.600000001</v>
      </c>
      <c r="I52" s="158">
        <f t="shared" si="41"/>
        <v>30384232.869999997</v>
      </c>
      <c r="J52" s="162">
        <f t="shared" si="41"/>
        <v>28214347.820000004</v>
      </c>
      <c r="K52" s="161">
        <f t="shared" si="41"/>
        <v>26854197.399999999</v>
      </c>
      <c r="L52" s="158">
        <f t="shared" si="41"/>
        <v>23909061.800000001</v>
      </c>
      <c r="M52" s="158">
        <f t="shared" si="41"/>
        <v>29354652</v>
      </c>
      <c r="N52" s="162">
        <f t="shared" si="41"/>
        <v>28452292</v>
      </c>
      <c r="O52" s="161">
        <f t="shared" si="41"/>
        <v>27212000</v>
      </c>
      <c r="P52" s="158">
        <f t="shared" si="41"/>
        <v>32468000</v>
      </c>
      <c r="Q52" s="158">
        <f t="shared" si="41"/>
        <v>29836000</v>
      </c>
      <c r="R52" s="162">
        <f t="shared" si="41"/>
        <v>27856693</v>
      </c>
      <c r="S52" s="161">
        <f t="shared" si="41"/>
        <v>25426183.079999998</v>
      </c>
      <c r="T52" s="158">
        <f t="shared" si="41"/>
        <v>22787873.740000002</v>
      </c>
      <c r="U52" s="158">
        <f t="shared" si="41"/>
        <v>23787162</v>
      </c>
      <c r="V52" s="162">
        <f t="shared" si="41"/>
        <v>21055816</v>
      </c>
      <c r="W52" s="161">
        <f t="shared" si="41"/>
        <v>18917001</v>
      </c>
      <c r="X52" s="158">
        <f t="shared" si="41"/>
        <v>0</v>
      </c>
      <c r="Y52" s="158">
        <f t="shared" si="41"/>
        <v>0</v>
      </c>
      <c r="Z52" s="162">
        <f t="shared" si="41"/>
        <v>0</v>
      </c>
    </row>
    <row r="53" spans="2:26" s="177" customFormat="1" ht="14.25" customHeight="1" x14ac:dyDescent="0.25">
      <c r="B53" s="207" t="s">
        <v>48</v>
      </c>
      <c r="C53" s="39">
        <f>C14</f>
        <v>8990194.6199999992</v>
      </c>
      <c r="D53" s="5">
        <f t="shared" ref="D53:N53" si="42">D14</f>
        <v>12940262.49</v>
      </c>
      <c r="E53" s="5">
        <f t="shared" si="42"/>
        <v>14518721.529999999</v>
      </c>
      <c r="F53" s="40">
        <f t="shared" si="42"/>
        <v>13047398.59</v>
      </c>
      <c r="G53" s="39">
        <f t="shared" si="42"/>
        <v>17513230.139999997</v>
      </c>
      <c r="H53" s="5">
        <f t="shared" si="42"/>
        <v>15972759.580000002</v>
      </c>
      <c r="I53" s="5">
        <f t="shared" si="42"/>
        <v>23964529.659999996</v>
      </c>
      <c r="J53" s="40">
        <f t="shared" si="42"/>
        <v>21515714.950000003</v>
      </c>
      <c r="K53" s="39">
        <f t="shared" si="42"/>
        <v>18620514</v>
      </c>
      <c r="L53" s="5">
        <f t="shared" si="42"/>
        <v>15958722</v>
      </c>
      <c r="M53" s="5">
        <f t="shared" si="42"/>
        <v>21829213</v>
      </c>
      <c r="N53" s="40">
        <f t="shared" si="42"/>
        <v>20425249</v>
      </c>
      <c r="O53" s="39">
        <v>18416000</v>
      </c>
      <c r="P53" s="5">
        <v>22597000</v>
      </c>
      <c r="Q53" s="5">
        <v>20177000</v>
      </c>
      <c r="R53" s="40">
        <v>17572804</v>
      </c>
      <c r="S53" s="39">
        <v>14836314</v>
      </c>
      <c r="T53" s="5">
        <v>12054156</v>
      </c>
      <c r="U53" s="5">
        <v>13404969</v>
      </c>
      <c r="V53" s="40">
        <v>11040669</v>
      </c>
      <c r="W53" s="39">
        <v>8538901</v>
      </c>
      <c r="X53" s="5"/>
      <c r="Y53" s="5"/>
      <c r="Z53" s="40"/>
    </row>
    <row r="54" spans="2:26" s="153" customFormat="1" ht="14.25" customHeight="1" x14ac:dyDescent="0.25">
      <c r="B54" s="178" t="s">
        <v>174</v>
      </c>
      <c r="C54" s="146" t="str">
        <f t="shared" ref="C54:J54" si="43">C15</f>
        <v>-</v>
      </c>
      <c r="D54" s="147" t="str">
        <f t="shared" si="43"/>
        <v>-</v>
      </c>
      <c r="E54" s="147" t="str">
        <f t="shared" si="43"/>
        <v>-</v>
      </c>
      <c r="F54" s="148" t="str">
        <f t="shared" si="43"/>
        <v>-</v>
      </c>
      <c r="G54" s="146" t="str">
        <f t="shared" si="43"/>
        <v>-</v>
      </c>
      <c r="H54" s="147" t="str">
        <f t="shared" si="43"/>
        <v>-</v>
      </c>
      <c r="I54" s="147" t="str">
        <f t="shared" si="43"/>
        <v>-</v>
      </c>
      <c r="J54" s="148" t="str">
        <f t="shared" si="43"/>
        <v>-</v>
      </c>
      <c r="K54" s="146">
        <f t="shared" ref="K54" si="44">K15</f>
        <v>0</v>
      </c>
      <c r="L54" s="147" t="str">
        <f t="shared" ref="L54:N54" si="45">L15</f>
        <v>-</v>
      </c>
      <c r="M54" s="147" t="str">
        <f t="shared" si="45"/>
        <v>-</v>
      </c>
      <c r="N54" s="148">
        <f t="shared" si="45"/>
        <v>0</v>
      </c>
      <c r="O54" s="146"/>
      <c r="P54" s="147"/>
      <c r="Q54" s="147"/>
      <c r="R54" s="179"/>
      <c r="S54" s="146"/>
      <c r="T54" s="147"/>
      <c r="U54" s="147"/>
      <c r="V54" s="179"/>
      <c r="W54" s="146"/>
      <c r="X54" s="147"/>
      <c r="Y54" s="147"/>
      <c r="Z54" s="148"/>
    </row>
    <row r="55" spans="2:26" s="153" customFormat="1" ht="14.25" customHeight="1" x14ac:dyDescent="0.25">
      <c r="B55" s="145" t="s">
        <v>175</v>
      </c>
      <c r="C55" s="146" t="str">
        <f t="shared" ref="C55:J55" si="46">C16</f>
        <v>-</v>
      </c>
      <c r="D55" s="147" t="str">
        <f t="shared" si="46"/>
        <v>-</v>
      </c>
      <c r="E55" s="147" t="str">
        <f t="shared" si="46"/>
        <v>-</v>
      </c>
      <c r="F55" s="148" t="str">
        <f t="shared" si="46"/>
        <v>-</v>
      </c>
      <c r="G55" s="146" t="str">
        <f t="shared" si="46"/>
        <v>-</v>
      </c>
      <c r="H55" s="147" t="str">
        <f t="shared" si="46"/>
        <v>-</v>
      </c>
      <c r="I55" s="147" t="str">
        <f t="shared" si="46"/>
        <v>-</v>
      </c>
      <c r="J55" s="148" t="str">
        <f t="shared" si="46"/>
        <v>-</v>
      </c>
      <c r="K55" s="146">
        <f t="shared" ref="K55" si="47">K16</f>
        <v>18620514</v>
      </c>
      <c r="L55" s="147" t="str">
        <f t="shared" ref="L55:N55" si="48">L16</f>
        <v>-</v>
      </c>
      <c r="M55" s="147" t="str">
        <f t="shared" si="48"/>
        <v>-</v>
      </c>
      <c r="N55" s="148">
        <f t="shared" si="48"/>
        <v>20425249</v>
      </c>
      <c r="O55" s="146">
        <v>18416000</v>
      </c>
      <c r="P55" s="147">
        <v>22597000</v>
      </c>
      <c r="Q55" s="147">
        <v>20177000</v>
      </c>
      <c r="R55" s="179">
        <v>17572804</v>
      </c>
      <c r="S55" s="146">
        <v>14836314</v>
      </c>
      <c r="T55" s="147">
        <v>12054156</v>
      </c>
      <c r="U55" s="147">
        <v>13404969</v>
      </c>
      <c r="V55" s="179">
        <v>11040669</v>
      </c>
      <c r="W55" s="146">
        <v>8538901</v>
      </c>
      <c r="X55" s="147"/>
      <c r="Y55" s="147"/>
      <c r="Z55" s="148"/>
    </row>
    <row r="56" spans="2:26" s="177" customFormat="1" ht="14.25" customHeight="1" x14ac:dyDescent="0.25">
      <c r="B56" s="66" t="s">
        <v>176</v>
      </c>
      <c r="C56" s="39">
        <f>C17+C18</f>
        <v>1368043.2699999998</v>
      </c>
      <c r="D56" s="5">
        <f t="shared" ref="D56:N56" si="49">D17+D18</f>
        <v>1131272.9299999997</v>
      </c>
      <c r="E56" s="5">
        <f t="shared" si="49"/>
        <v>898269.7099999995</v>
      </c>
      <c r="F56" s="40">
        <f t="shared" si="49"/>
        <v>762326.9</v>
      </c>
      <c r="G56" s="39">
        <f t="shared" si="49"/>
        <v>665730.99000000011</v>
      </c>
      <c r="H56" s="5">
        <f t="shared" si="49"/>
        <v>567185.64000000025</v>
      </c>
      <c r="I56" s="5">
        <f t="shared" si="49"/>
        <v>466540.76</v>
      </c>
      <c r="J56" s="40">
        <f t="shared" si="49"/>
        <v>612644.87000000023</v>
      </c>
      <c r="K56" s="39">
        <f t="shared" si="49"/>
        <v>533640</v>
      </c>
      <c r="L56" s="5">
        <f t="shared" si="49"/>
        <v>458065</v>
      </c>
      <c r="M56" s="5">
        <f t="shared" si="49"/>
        <v>411752</v>
      </c>
      <c r="N56" s="40">
        <f t="shared" si="49"/>
        <v>517478</v>
      </c>
      <c r="O56" s="39">
        <v>374000</v>
      </c>
      <c r="P56" s="5">
        <v>320000</v>
      </c>
      <c r="Q56" s="5">
        <v>263000</v>
      </c>
      <c r="R56" s="40"/>
      <c r="S56" s="39">
        <v>142870.21000000022</v>
      </c>
      <c r="T56" s="5">
        <v>153992</v>
      </c>
      <c r="U56" s="5">
        <v>140467</v>
      </c>
      <c r="V56" s="40">
        <v>126807</v>
      </c>
      <c r="W56" s="39">
        <v>126807</v>
      </c>
      <c r="X56" s="5"/>
      <c r="Y56" s="5"/>
      <c r="Z56" s="40"/>
    </row>
    <row r="57" spans="2:26" s="177" customFormat="1" ht="14.25" customHeight="1" x14ac:dyDescent="0.25">
      <c r="B57" s="26" t="s">
        <v>51</v>
      </c>
      <c r="C57" s="39">
        <f>C19+C23</f>
        <v>22201.879999999994</v>
      </c>
      <c r="D57" s="5">
        <f t="shared" ref="D57:N57" si="50">D19+D23</f>
        <v>22201.879999999994</v>
      </c>
      <c r="E57" s="5">
        <f t="shared" si="50"/>
        <v>22201.879999999994</v>
      </c>
      <c r="F57" s="40">
        <f t="shared" si="50"/>
        <v>21791.599999999999</v>
      </c>
      <c r="G57" s="39">
        <f t="shared" si="50"/>
        <v>21791.599999999999</v>
      </c>
      <c r="H57" s="5">
        <f t="shared" si="50"/>
        <v>21791.599999999999</v>
      </c>
      <c r="I57" s="5">
        <f t="shared" si="50"/>
        <v>6551.6699999999973</v>
      </c>
      <c r="J57" s="40">
        <f t="shared" si="50"/>
        <v>0</v>
      </c>
      <c r="K57" s="39">
        <f t="shared" si="50"/>
        <v>0</v>
      </c>
      <c r="L57" s="5">
        <f t="shared" si="50"/>
        <v>0</v>
      </c>
      <c r="M57" s="5">
        <f t="shared" si="50"/>
        <v>0</v>
      </c>
      <c r="N57" s="40">
        <f t="shared" si="50"/>
        <v>0</v>
      </c>
      <c r="O57" s="39"/>
      <c r="P57" s="5"/>
      <c r="Q57" s="5"/>
      <c r="R57" s="48"/>
      <c r="S57" s="39"/>
      <c r="T57" s="5"/>
      <c r="U57" s="5"/>
      <c r="V57" s="48"/>
      <c r="W57" s="39"/>
      <c r="X57" s="5"/>
      <c r="Y57" s="5"/>
      <c r="Z57" s="40"/>
    </row>
    <row r="58" spans="2:26" s="177" customFormat="1" ht="14.25" customHeight="1" x14ac:dyDescent="0.25">
      <c r="B58" s="26" t="s">
        <v>52</v>
      </c>
      <c r="C58" s="39">
        <f>C20</f>
        <v>5264465</v>
      </c>
      <c r="D58" s="5">
        <f t="shared" ref="D58:N58" si="51">D20</f>
        <v>5682715</v>
      </c>
      <c r="E58" s="5">
        <f t="shared" si="51"/>
        <v>5798775</v>
      </c>
      <c r="F58" s="40">
        <f t="shared" si="51"/>
        <v>5949090</v>
      </c>
      <c r="G58" s="39">
        <f t="shared" si="51"/>
        <v>5997740</v>
      </c>
      <c r="H58" s="5">
        <f t="shared" si="51"/>
        <v>5686131</v>
      </c>
      <c r="I58" s="5">
        <f t="shared" si="51"/>
        <v>5535132</v>
      </c>
      <c r="J58" s="40">
        <f t="shared" si="51"/>
        <v>5558528</v>
      </c>
      <c r="K58" s="39">
        <f t="shared" si="51"/>
        <v>4721823</v>
      </c>
      <c r="L58" s="5">
        <f t="shared" si="51"/>
        <v>4693221</v>
      </c>
      <c r="M58" s="5">
        <f t="shared" si="51"/>
        <v>3995467</v>
      </c>
      <c r="N58" s="40">
        <f t="shared" si="51"/>
        <v>4740284</v>
      </c>
      <c r="O58" s="39">
        <v>4109000</v>
      </c>
      <c r="P58" s="5">
        <v>3925000</v>
      </c>
      <c r="Q58" s="3">
        <v>3914000</v>
      </c>
      <c r="R58" s="48">
        <v>4774130</v>
      </c>
      <c r="S58" s="33">
        <v>4222167</v>
      </c>
      <c r="T58" s="5">
        <v>4523448</v>
      </c>
      <c r="U58" s="5">
        <v>4354002</v>
      </c>
      <c r="V58" s="47">
        <v>4451301</v>
      </c>
      <c r="W58" s="33">
        <v>4069261</v>
      </c>
      <c r="X58" s="3"/>
      <c r="Y58" s="3"/>
      <c r="Z58" s="36"/>
    </row>
    <row r="59" spans="2:26" s="177" customFormat="1" ht="14.25" customHeight="1" x14ac:dyDescent="0.25">
      <c r="B59" s="26" t="s">
        <v>53</v>
      </c>
      <c r="C59" s="39">
        <f>C21</f>
        <v>0</v>
      </c>
      <c r="D59" s="3">
        <f t="shared" ref="D59:N59" si="52">D21</f>
        <v>0</v>
      </c>
      <c r="E59" s="3">
        <f t="shared" si="52"/>
        <v>0</v>
      </c>
      <c r="F59" s="36">
        <f t="shared" si="52"/>
        <v>0</v>
      </c>
      <c r="G59" s="33">
        <f t="shared" si="52"/>
        <v>0</v>
      </c>
      <c r="H59" s="3">
        <f t="shared" si="52"/>
        <v>0</v>
      </c>
      <c r="I59" s="3">
        <f t="shared" si="52"/>
        <v>0</v>
      </c>
      <c r="J59" s="36">
        <f t="shared" si="52"/>
        <v>0</v>
      </c>
      <c r="K59" s="33">
        <f t="shared" si="52"/>
        <v>2450760.4</v>
      </c>
      <c r="L59" s="3">
        <f t="shared" si="52"/>
        <v>2271593.7999999998</v>
      </c>
      <c r="M59" s="3">
        <f t="shared" si="52"/>
        <v>2590760</v>
      </c>
      <c r="N59" s="36">
        <f t="shared" si="52"/>
        <v>2150000</v>
      </c>
      <c r="O59" s="33">
        <v>3694000</v>
      </c>
      <c r="P59" s="3">
        <v>5007000</v>
      </c>
      <c r="Q59" s="3">
        <v>4863000</v>
      </c>
      <c r="R59" s="47">
        <v>4706430</v>
      </c>
      <c r="S59" s="33">
        <v>5421502.8699999992</v>
      </c>
      <c r="T59" s="3">
        <v>5252948.74</v>
      </c>
      <c r="U59" s="3">
        <v>5084395</v>
      </c>
      <c r="V59" s="47">
        <v>4915840</v>
      </c>
      <c r="W59" s="33">
        <v>5660833</v>
      </c>
      <c r="X59" s="3"/>
      <c r="Y59" s="3"/>
      <c r="Z59" s="36"/>
    </row>
    <row r="60" spans="2:26" s="177" customFormat="1" ht="14.25" customHeight="1" x14ac:dyDescent="0.25">
      <c r="B60" s="26" t="s">
        <v>54</v>
      </c>
      <c r="C60" s="39">
        <f>C22</f>
        <v>314078</v>
      </c>
      <c r="D60" s="3">
        <f t="shared" ref="D60:N60" si="53">D22</f>
        <v>314078</v>
      </c>
      <c r="E60" s="3">
        <f t="shared" si="53"/>
        <v>314078</v>
      </c>
      <c r="F60" s="36">
        <f t="shared" si="53"/>
        <v>411478.78</v>
      </c>
      <c r="G60" s="33">
        <f t="shared" si="53"/>
        <v>411478.78</v>
      </c>
      <c r="H60" s="3">
        <f t="shared" si="53"/>
        <v>411478.78</v>
      </c>
      <c r="I60" s="3">
        <f t="shared" si="53"/>
        <v>411478.78</v>
      </c>
      <c r="J60" s="36">
        <f t="shared" si="53"/>
        <v>527460</v>
      </c>
      <c r="K60" s="33">
        <f t="shared" si="53"/>
        <v>527460</v>
      </c>
      <c r="L60" s="3">
        <f t="shared" si="53"/>
        <v>527460</v>
      </c>
      <c r="M60" s="3">
        <f t="shared" si="53"/>
        <v>527460</v>
      </c>
      <c r="N60" s="36">
        <f t="shared" si="53"/>
        <v>619281</v>
      </c>
      <c r="O60" s="33">
        <v>619000</v>
      </c>
      <c r="P60" s="3">
        <v>619000</v>
      </c>
      <c r="Q60" s="3">
        <v>619000</v>
      </c>
      <c r="R60" s="47">
        <v>803329</v>
      </c>
      <c r="S60" s="33">
        <v>803329</v>
      </c>
      <c r="T60" s="3">
        <v>803329</v>
      </c>
      <c r="U60" s="3">
        <v>803329</v>
      </c>
      <c r="V60" s="47">
        <v>521199</v>
      </c>
      <c r="W60" s="33">
        <v>521199</v>
      </c>
      <c r="X60" s="3"/>
      <c r="Y60" s="3"/>
      <c r="Z60" s="36"/>
    </row>
    <row r="61" spans="2:26" s="52" customFormat="1" ht="14.25" customHeight="1" x14ac:dyDescent="0.25">
      <c r="B61" s="169" t="s">
        <v>56</v>
      </c>
      <c r="C61" s="161">
        <f>SUM(C65:C70)+C62</f>
        <v>57944481.66997245</v>
      </c>
      <c r="D61" s="158">
        <f t="shared" ref="D61:Z61" si="54">SUM(D65:D70)+D62</f>
        <v>52057138.969972759</v>
      </c>
      <c r="E61" s="158">
        <f t="shared" si="54"/>
        <v>54169850.119973212</v>
      </c>
      <c r="F61" s="162">
        <f t="shared" si="54"/>
        <v>61657598.780036196</v>
      </c>
      <c r="G61" s="161">
        <f t="shared" si="54"/>
        <v>56823896.159875616</v>
      </c>
      <c r="H61" s="158">
        <f t="shared" si="54"/>
        <v>57106484.069874436</v>
      </c>
      <c r="I61" s="158">
        <f t="shared" si="54"/>
        <v>50015223.166241735</v>
      </c>
      <c r="J61" s="162">
        <f t="shared" si="54"/>
        <v>63026160.259883165</v>
      </c>
      <c r="K61" s="161">
        <f t="shared" si="54"/>
        <v>63958051.129999645</v>
      </c>
      <c r="L61" s="158">
        <f t="shared" si="54"/>
        <v>68668073.159999996</v>
      </c>
      <c r="M61" s="158">
        <f t="shared" si="54"/>
        <v>70565495</v>
      </c>
      <c r="N61" s="162">
        <f t="shared" si="54"/>
        <v>86838966.030000001</v>
      </c>
      <c r="O61" s="161">
        <f t="shared" si="54"/>
        <v>84971000</v>
      </c>
      <c r="P61" s="158">
        <f t="shared" si="54"/>
        <v>83259000</v>
      </c>
      <c r="Q61" s="158">
        <f t="shared" si="54"/>
        <v>77773000</v>
      </c>
      <c r="R61" s="162">
        <f t="shared" si="54"/>
        <v>75365225</v>
      </c>
      <c r="S61" s="161">
        <f t="shared" si="54"/>
        <v>80352964.879999995</v>
      </c>
      <c r="T61" s="158">
        <f t="shared" si="54"/>
        <v>78687767</v>
      </c>
      <c r="U61" s="158">
        <f t="shared" si="54"/>
        <v>80439796</v>
      </c>
      <c r="V61" s="162">
        <f t="shared" si="54"/>
        <v>68144212</v>
      </c>
      <c r="W61" s="161">
        <f t="shared" si="54"/>
        <v>71953945</v>
      </c>
      <c r="X61" s="158">
        <f t="shared" si="54"/>
        <v>0</v>
      </c>
      <c r="Y61" s="158">
        <f t="shared" si="54"/>
        <v>0</v>
      </c>
      <c r="Z61" s="162">
        <f t="shared" si="54"/>
        <v>0</v>
      </c>
    </row>
    <row r="62" spans="2:26" s="177" customFormat="1" ht="14.25" customHeight="1" x14ac:dyDescent="0.25">
      <c r="B62" s="26" t="s">
        <v>48</v>
      </c>
      <c r="C62" s="39">
        <f>C25</f>
        <v>22740711.769975901</v>
      </c>
      <c r="D62" s="5">
        <f t="shared" ref="D62:N62" si="55">D25</f>
        <v>21636810.929976031</v>
      </c>
      <c r="E62" s="5">
        <f t="shared" si="55"/>
        <v>22786734.739975892</v>
      </c>
      <c r="F62" s="40">
        <f t="shared" si="55"/>
        <v>24064121.4499841</v>
      </c>
      <c r="G62" s="39">
        <f t="shared" si="55"/>
        <v>27404582.309887774</v>
      </c>
      <c r="H62" s="5">
        <f t="shared" si="55"/>
        <v>28245580.469886445</v>
      </c>
      <c r="I62" s="5">
        <f t="shared" si="55"/>
        <v>19127908.349890828</v>
      </c>
      <c r="J62" s="40">
        <f t="shared" si="55"/>
        <v>24939026.249894775</v>
      </c>
      <c r="K62" s="39">
        <f t="shared" si="55"/>
        <v>27685452.740000002</v>
      </c>
      <c r="L62" s="5">
        <f t="shared" si="55"/>
        <v>31794468.559999999</v>
      </c>
      <c r="M62" s="5">
        <f t="shared" si="55"/>
        <v>33632839</v>
      </c>
      <c r="N62" s="40">
        <f t="shared" si="55"/>
        <v>38220283.030000001</v>
      </c>
      <c r="O62" s="39">
        <v>39446000</v>
      </c>
      <c r="P62" s="5">
        <v>40737000</v>
      </c>
      <c r="Q62" s="5">
        <v>36646000</v>
      </c>
      <c r="R62" s="48">
        <v>35699871</v>
      </c>
      <c r="S62" s="39">
        <v>38725066</v>
      </c>
      <c r="T62" s="5">
        <v>27800253</v>
      </c>
      <c r="U62" s="5">
        <v>30341098</v>
      </c>
      <c r="V62" s="48">
        <v>27230285</v>
      </c>
      <c r="W62" s="39">
        <v>29535303</v>
      </c>
      <c r="X62" s="5"/>
      <c r="Y62" s="5"/>
      <c r="Z62" s="40"/>
    </row>
    <row r="63" spans="2:26" s="153" customFormat="1" ht="14.25" customHeight="1" x14ac:dyDescent="0.25">
      <c r="B63" s="178" t="s">
        <v>174</v>
      </c>
      <c r="C63" s="146" t="str">
        <f t="shared" ref="C63:J63" si="56">C26</f>
        <v>-</v>
      </c>
      <c r="D63" s="147" t="str">
        <f t="shared" si="56"/>
        <v>-</v>
      </c>
      <c r="E63" s="147" t="str">
        <f t="shared" si="56"/>
        <v>-</v>
      </c>
      <c r="F63" s="148" t="str">
        <f t="shared" si="56"/>
        <v>-</v>
      </c>
      <c r="G63" s="146" t="str">
        <f t="shared" si="56"/>
        <v>-</v>
      </c>
      <c r="H63" s="147" t="str">
        <f t="shared" si="56"/>
        <v>-</v>
      </c>
      <c r="I63" s="147" t="str">
        <f t="shared" si="56"/>
        <v>-</v>
      </c>
      <c r="J63" s="148" t="str">
        <f t="shared" si="56"/>
        <v>-</v>
      </c>
      <c r="K63" s="146">
        <f t="shared" ref="K63:N63" si="57">K26</f>
        <v>2712602.74</v>
      </c>
      <c r="L63" s="147" t="str">
        <f t="shared" ref="L63:M63" si="58">L26</f>
        <v>-</v>
      </c>
      <c r="M63" s="147" t="str">
        <f t="shared" si="58"/>
        <v>-</v>
      </c>
      <c r="N63" s="148">
        <f t="shared" si="57"/>
        <v>13340686.029999999</v>
      </c>
      <c r="O63" s="146">
        <v>13467000</v>
      </c>
      <c r="P63" s="147">
        <v>13595000</v>
      </c>
      <c r="Q63" s="147">
        <v>13725000</v>
      </c>
      <c r="R63" s="179">
        <v>13853886</v>
      </c>
      <c r="S63" s="146">
        <v>13981835</v>
      </c>
      <c r="T63" s="147">
        <v>14109783</v>
      </c>
      <c r="U63" s="147">
        <v>14239138</v>
      </c>
      <c r="V63" s="179">
        <v>14368492</v>
      </c>
      <c r="W63" s="146">
        <v>14495035</v>
      </c>
      <c r="X63" s="147"/>
      <c r="Y63" s="147"/>
      <c r="Z63" s="148"/>
    </row>
    <row r="64" spans="2:26" s="153" customFormat="1" ht="14.25" customHeight="1" x14ac:dyDescent="0.25">
      <c r="B64" s="208" t="s">
        <v>175</v>
      </c>
      <c r="C64" s="146" t="str">
        <f t="shared" ref="C64:J64" si="59">C27</f>
        <v>-</v>
      </c>
      <c r="D64" s="147" t="str">
        <f t="shared" si="59"/>
        <v>-</v>
      </c>
      <c r="E64" s="147" t="str">
        <f t="shared" si="59"/>
        <v>-</v>
      </c>
      <c r="F64" s="148" t="str">
        <f t="shared" si="59"/>
        <v>-</v>
      </c>
      <c r="G64" s="146" t="str">
        <f t="shared" si="59"/>
        <v>-</v>
      </c>
      <c r="H64" s="147" t="str">
        <f t="shared" si="59"/>
        <v>-</v>
      </c>
      <c r="I64" s="147" t="str">
        <f t="shared" si="59"/>
        <v>-</v>
      </c>
      <c r="J64" s="148" t="str">
        <f t="shared" si="59"/>
        <v>-</v>
      </c>
      <c r="K64" s="146">
        <f t="shared" ref="K64:N64" si="60">K27</f>
        <v>24972850</v>
      </c>
      <c r="L64" s="147" t="str">
        <f t="shared" ref="L64:M64" si="61">L27</f>
        <v>-</v>
      </c>
      <c r="M64" s="147" t="str">
        <f t="shared" si="61"/>
        <v>-</v>
      </c>
      <c r="N64" s="148">
        <f t="shared" si="60"/>
        <v>24879597</v>
      </c>
      <c r="O64" s="146">
        <v>25979000</v>
      </c>
      <c r="P64" s="147">
        <v>27141000</v>
      </c>
      <c r="Q64" s="147">
        <v>22921000</v>
      </c>
      <c r="R64" s="148">
        <v>21845985</v>
      </c>
      <c r="S64" s="146">
        <v>24743231</v>
      </c>
      <c r="T64" s="147">
        <v>13690470</v>
      </c>
      <c r="U64" s="147">
        <v>16101960</v>
      </c>
      <c r="V64" s="148">
        <v>12861793</v>
      </c>
      <c r="W64" s="146">
        <v>15040268</v>
      </c>
      <c r="X64" s="147"/>
      <c r="Y64" s="147"/>
      <c r="Z64" s="148"/>
    </row>
    <row r="65" spans="2:26" s="177" customFormat="1" ht="14.25" customHeight="1" x14ac:dyDescent="0.25">
      <c r="B65" s="26" t="s">
        <v>176</v>
      </c>
      <c r="C65" s="39">
        <f t="shared" ref="C65:H65" si="62">C28+C29</f>
        <v>1105711.2099999981</v>
      </c>
      <c r="D65" s="5">
        <f t="shared" si="62"/>
        <v>1011167.9499999981</v>
      </c>
      <c r="E65" s="5">
        <f t="shared" si="62"/>
        <v>944096.71999999881</v>
      </c>
      <c r="F65" s="40">
        <f t="shared" si="62"/>
        <v>837585.90999999968</v>
      </c>
      <c r="G65" s="39">
        <f t="shared" si="62"/>
        <v>701573.33999999892</v>
      </c>
      <c r="H65" s="5">
        <f t="shared" si="62"/>
        <v>563621.56999999878</v>
      </c>
      <c r="I65" s="5">
        <f>I28+I29</f>
        <v>431540.96999999892</v>
      </c>
      <c r="J65" s="40">
        <f t="shared" ref="J65:N65" si="63">J28+J29</f>
        <v>470667.08999999921</v>
      </c>
      <c r="K65" s="39">
        <f t="shared" si="63"/>
        <v>337510</v>
      </c>
      <c r="L65" s="5">
        <f t="shared" si="63"/>
        <v>327018</v>
      </c>
      <c r="M65" s="5">
        <f t="shared" si="63"/>
        <v>391138</v>
      </c>
      <c r="N65" s="40">
        <f t="shared" si="63"/>
        <v>428317</v>
      </c>
      <c r="O65" s="39">
        <v>474000</v>
      </c>
      <c r="P65" s="5">
        <v>425000</v>
      </c>
      <c r="Q65" s="5">
        <f>309000</f>
        <v>309000</v>
      </c>
      <c r="R65" s="48"/>
      <c r="S65" s="39">
        <v>240715.75000000052</v>
      </c>
      <c r="T65" s="5">
        <v>236092</v>
      </c>
      <c r="U65" s="5">
        <v>188575</v>
      </c>
      <c r="V65" s="48">
        <v>95531</v>
      </c>
      <c r="W65" s="39">
        <v>95531</v>
      </c>
      <c r="X65" s="5"/>
      <c r="Y65" s="5"/>
      <c r="Z65" s="40"/>
    </row>
    <row r="66" spans="2:26" s="177" customFormat="1" ht="14.25" customHeight="1" x14ac:dyDescent="0.25">
      <c r="B66" s="66" t="s">
        <v>58</v>
      </c>
      <c r="C66" s="39">
        <f>C30</f>
        <v>26853004.499996461</v>
      </c>
      <c r="D66" s="5">
        <f t="shared" ref="D66:N66" si="64">D30</f>
        <v>22239116.329996653</v>
      </c>
      <c r="E66" s="5">
        <f t="shared" si="64"/>
        <v>22561202.839997239</v>
      </c>
      <c r="F66" s="40">
        <f t="shared" si="64"/>
        <v>28914557.539997201</v>
      </c>
      <c r="G66" s="39">
        <f t="shared" si="64"/>
        <v>19843435.089988176</v>
      </c>
      <c r="H66" s="5">
        <f t="shared" si="64"/>
        <v>19127766.3699883</v>
      </c>
      <c r="I66" s="5">
        <f t="shared" si="64"/>
        <v>19478096.949989274</v>
      </c>
      <c r="J66" s="40">
        <f t="shared" si="64"/>
        <v>26430631.8099887</v>
      </c>
      <c r="K66" s="39">
        <f t="shared" si="64"/>
        <v>24256831</v>
      </c>
      <c r="L66" s="5">
        <f t="shared" si="64"/>
        <v>24861368</v>
      </c>
      <c r="M66" s="5">
        <f t="shared" si="64"/>
        <v>25919431</v>
      </c>
      <c r="N66" s="40">
        <f t="shared" si="64"/>
        <v>37942468</v>
      </c>
      <c r="O66" s="39">
        <v>33903000</v>
      </c>
      <c r="P66" s="5">
        <v>29681000</v>
      </c>
      <c r="Q66" s="5">
        <v>28881000</v>
      </c>
      <c r="R66" s="48">
        <v>28056963</v>
      </c>
      <c r="S66" s="39">
        <v>29081655</v>
      </c>
      <c r="T66" s="5">
        <v>32205831</v>
      </c>
      <c r="U66" s="5">
        <v>30714901</v>
      </c>
      <c r="V66" s="48">
        <v>28245133</v>
      </c>
      <c r="W66" s="39">
        <v>27699095</v>
      </c>
      <c r="X66" s="5"/>
      <c r="Y66" s="5"/>
      <c r="Z66" s="40"/>
    </row>
    <row r="67" spans="2:26" s="177" customFormat="1" ht="14.25" customHeight="1" x14ac:dyDescent="0.25">
      <c r="B67" s="66" t="s">
        <v>59</v>
      </c>
      <c r="C67" s="39">
        <f>C31</f>
        <v>0</v>
      </c>
      <c r="D67" s="5">
        <f t="shared" ref="D67:N67" si="65">D31</f>
        <v>0</v>
      </c>
      <c r="E67" s="5">
        <f t="shared" si="65"/>
        <v>0</v>
      </c>
      <c r="F67" s="40">
        <f t="shared" si="65"/>
        <v>0</v>
      </c>
      <c r="G67" s="39">
        <f t="shared" si="65"/>
        <v>0</v>
      </c>
      <c r="H67" s="5">
        <f t="shared" si="65"/>
        <v>0</v>
      </c>
      <c r="I67" s="5">
        <f t="shared" si="65"/>
        <v>0</v>
      </c>
      <c r="J67" s="40">
        <f t="shared" si="65"/>
        <v>0</v>
      </c>
      <c r="K67" s="39">
        <f t="shared" si="65"/>
        <v>0</v>
      </c>
      <c r="L67" s="5">
        <f t="shared" si="65"/>
        <v>0</v>
      </c>
      <c r="M67" s="5">
        <f t="shared" si="65"/>
        <v>282345</v>
      </c>
      <c r="N67" s="40">
        <f t="shared" si="65"/>
        <v>0</v>
      </c>
      <c r="O67" s="39"/>
      <c r="P67" s="5"/>
      <c r="Q67" s="5"/>
      <c r="R67" s="40">
        <v>38269</v>
      </c>
      <c r="S67" s="39">
        <v>0</v>
      </c>
      <c r="T67" s="5">
        <v>525497</v>
      </c>
      <c r="U67" s="5">
        <v>525497</v>
      </c>
      <c r="V67" s="40">
        <v>0</v>
      </c>
      <c r="W67" s="39">
        <v>0</v>
      </c>
      <c r="X67" s="5"/>
      <c r="Y67" s="5"/>
      <c r="Z67" s="40"/>
    </row>
    <row r="68" spans="2:26" s="177" customFormat="1" ht="14.25" customHeight="1" x14ac:dyDescent="0.25">
      <c r="B68" s="26" t="s">
        <v>60</v>
      </c>
      <c r="C68" s="39">
        <f t="shared" ref="C68:H68" si="66">C32+C35</f>
        <v>5756152.0400000941</v>
      </c>
      <c r="D68" s="5">
        <f t="shared" si="66"/>
        <v>5683914.040000082</v>
      </c>
      <c r="E68" s="5">
        <f t="shared" si="66"/>
        <v>6458303.8200000841</v>
      </c>
      <c r="F68" s="40">
        <f t="shared" si="66"/>
        <v>6268010.2900000121</v>
      </c>
      <c r="G68" s="39">
        <f t="shared" si="66"/>
        <v>6842116.8499996755</v>
      </c>
      <c r="H68" s="5">
        <f t="shared" si="66"/>
        <v>7326526.7599997027</v>
      </c>
      <c r="I68" s="5">
        <f>I32+I35</f>
        <v>9608297.1099996436</v>
      </c>
      <c r="J68" s="40">
        <f t="shared" ref="J68:N68" si="67">J32+J35</f>
        <v>9611807.6699997</v>
      </c>
      <c r="K68" s="39">
        <f t="shared" si="67"/>
        <v>9833208.7899996396</v>
      </c>
      <c r="L68" s="5">
        <f t="shared" si="67"/>
        <v>9179522</v>
      </c>
      <c r="M68" s="5">
        <f t="shared" si="67"/>
        <v>9169076</v>
      </c>
      <c r="N68" s="40">
        <f t="shared" si="67"/>
        <v>9074464</v>
      </c>
      <c r="O68" s="39">
        <v>9429000</v>
      </c>
      <c r="P68" s="5">
        <v>10031000</v>
      </c>
      <c r="Q68" s="5">
        <v>10305000</v>
      </c>
      <c r="R68" s="48">
        <v>9899236</v>
      </c>
      <c r="S68" s="39">
        <v>9917621</v>
      </c>
      <c r="T68" s="5">
        <v>13319762</v>
      </c>
      <c r="U68" s="5">
        <v>14829168</v>
      </c>
      <c r="V68" s="48">
        <v>10147542</v>
      </c>
      <c r="W68" s="39">
        <v>10055094</v>
      </c>
      <c r="X68" s="5"/>
      <c r="Y68" s="5"/>
      <c r="Z68" s="40"/>
    </row>
    <row r="69" spans="2:26" s="177" customFormat="1" ht="14.25" customHeight="1" x14ac:dyDescent="0.25">
      <c r="B69" s="26" t="s">
        <v>53</v>
      </c>
      <c r="C69" s="39">
        <f>C33</f>
        <v>11928.149999996182</v>
      </c>
      <c r="D69" s="5">
        <f t="shared" ref="D69:N69" si="68">D33</f>
        <v>62833.71999999648</v>
      </c>
      <c r="E69" s="5">
        <f t="shared" si="68"/>
        <v>40556</v>
      </c>
      <c r="F69" s="40">
        <f t="shared" si="68"/>
        <v>46028.189999996219</v>
      </c>
      <c r="G69" s="39">
        <f t="shared" si="68"/>
        <v>19331.569999992382</v>
      </c>
      <c r="H69" s="5">
        <f t="shared" si="68"/>
        <v>39316.899999992456</v>
      </c>
      <c r="I69" s="5">
        <f t="shared" si="68"/>
        <v>22959.6599999926</v>
      </c>
      <c r="J69" s="40">
        <f t="shared" si="68"/>
        <v>33979.439999992494</v>
      </c>
      <c r="K69" s="39">
        <f t="shared" si="68"/>
        <v>5355.6000000000931</v>
      </c>
      <c r="L69" s="5">
        <f t="shared" si="68"/>
        <v>212984.6</v>
      </c>
      <c r="M69" s="5">
        <f t="shared" si="68"/>
        <v>53600</v>
      </c>
      <c r="N69" s="40">
        <f t="shared" si="68"/>
        <v>436683</v>
      </c>
      <c r="O69" s="39">
        <v>227000</v>
      </c>
      <c r="P69" s="5">
        <v>641000</v>
      </c>
      <c r="Q69" s="5">
        <v>593000</v>
      </c>
      <c r="R69" s="48">
        <v>1036963</v>
      </c>
      <c r="S69" s="39">
        <v>874635.13000000082</v>
      </c>
      <c r="T69" s="5">
        <v>1845766</v>
      </c>
      <c r="U69" s="5">
        <v>1695193</v>
      </c>
      <c r="V69" s="48">
        <v>1520681</v>
      </c>
      <c r="W69" s="39">
        <v>3035729</v>
      </c>
      <c r="X69" s="5"/>
      <c r="Y69" s="5"/>
      <c r="Z69" s="40"/>
    </row>
    <row r="70" spans="2:26" s="177" customFormat="1" ht="14.25" customHeight="1" thickBot="1" x14ac:dyDescent="0.3">
      <c r="B70" s="188" t="s">
        <v>54</v>
      </c>
      <c r="C70" s="182">
        <f>C34</f>
        <v>1476973.9999999993</v>
      </c>
      <c r="D70" s="180">
        <f t="shared" ref="D70:N70" si="69">D34</f>
        <v>1423296</v>
      </c>
      <c r="E70" s="180">
        <f t="shared" si="69"/>
        <v>1378956</v>
      </c>
      <c r="F70" s="181">
        <f t="shared" si="69"/>
        <v>1527295.40005489</v>
      </c>
      <c r="G70" s="182">
        <f t="shared" si="69"/>
        <v>2012856.9999999998</v>
      </c>
      <c r="H70" s="180">
        <f t="shared" si="69"/>
        <v>1803672</v>
      </c>
      <c r="I70" s="180">
        <f t="shared" si="69"/>
        <v>1346420.1263620004</v>
      </c>
      <c r="J70" s="181">
        <f t="shared" si="69"/>
        <v>1540048</v>
      </c>
      <c r="K70" s="182">
        <f t="shared" si="69"/>
        <v>1839693</v>
      </c>
      <c r="L70" s="180">
        <f t="shared" si="69"/>
        <v>2292712</v>
      </c>
      <c r="M70" s="180">
        <f t="shared" si="69"/>
        <v>1117066</v>
      </c>
      <c r="N70" s="181">
        <f t="shared" si="69"/>
        <v>736751</v>
      </c>
      <c r="O70" s="182">
        <v>1492000</v>
      </c>
      <c r="P70" s="180">
        <v>1744000</v>
      </c>
      <c r="Q70" s="180">
        <v>1039000</v>
      </c>
      <c r="R70" s="183">
        <v>633923</v>
      </c>
      <c r="S70" s="182">
        <v>1513272</v>
      </c>
      <c r="T70" s="180">
        <v>2754566</v>
      </c>
      <c r="U70" s="180">
        <v>2145364</v>
      </c>
      <c r="V70" s="183">
        <v>905040</v>
      </c>
      <c r="W70" s="182">
        <v>1533193</v>
      </c>
      <c r="X70" s="180"/>
      <c r="Y70" s="180"/>
      <c r="Z70" s="181"/>
    </row>
    <row r="71" spans="2:26" s="52" customFormat="1" ht="14.25" customHeight="1" thickBot="1" x14ac:dyDescent="0.3">
      <c r="B71" s="209" t="s">
        <v>61</v>
      </c>
      <c r="C71" s="186">
        <f>C61+C52+C46</f>
        <v>180707340.30997229</v>
      </c>
      <c r="D71" s="184">
        <f t="shared" ref="D71:Z71" si="70">D61+D52+D46</f>
        <v>180566498.66997275</v>
      </c>
      <c r="E71" s="184">
        <f t="shared" si="70"/>
        <v>187564698.01997495</v>
      </c>
      <c r="F71" s="185">
        <f t="shared" si="70"/>
        <v>193278439.74003825</v>
      </c>
      <c r="G71" s="186">
        <f t="shared" si="70"/>
        <v>193485288.94987762</v>
      </c>
      <c r="H71" s="184">
        <f t="shared" si="70"/>
        <v>193594059.73987648</v>
      </c>
      <c r="I71" s="184">
        <f t="shared" si="70"/>
        <v>195437296.66624177</v>
      </c>
      <c r="J71" s="185">
        <f t="shared" si="70"/>
        <v>201536037.03988305</v>
      </c>
      <c r="K71" s="186">
        <f t="shared" si="70"/>
        <v>201529758.79000166</v>
      </c>
      <c r="L71" s="184">
        <f t="shared" si="70"/>
        <v>201072060.79999787</v>
      </c>
      <c r="M71" s="184">
        <f t="shared" si="70"/>
        <v>207521058</v>
      </c>
      <c r="N71" s="185">
        <f t="shared" si="70"/>
        <v>223327159.17000002</v>
      </c>
      <c r="O71" s="186">
        <f t="shared" si="70"/>
        <v>218080000</v>
      </c>
      <c r="P71" s="184">
        <f t="shared" si="70"/>
        <v>220179000</v>
      </c>
      <c r="Q71" s="184">
        <f t="shared" si="70"/>
        <v>212336143.36000001</v>
      </c>
      <c r="R71" s="187">
        <f t="shared" si="70"/>
        <v>211123165.26000035</v>
      </c>
      <c r="S71" s="186">
        <f t="shared" si="70"/>
        <v>212612573.51000041</v>
      </c>
      <c r="T71" s="184">
        <f t="shared" si="70"/>
        <v>215634008.27000043</v>
      </c>
      <c r="U71" s="184">
        <f t="shared" si="70"/>
        <v>221569551.91000038</v>
      </c>
      <c r="V71" s="187">
        <f t="shared" si="70"/>
        <v>203557119.37000045</v>
      </c>
      <c r="W71" s="186">
        <f t="shared" si="70"/>
        <v>202244312.41000041</v>
      </c>
      <c r="X71" s="184">
        <f t="shared" si="70"/>
        <v>0</v>
      </c>
      <c r="Y71" s="184">
        <f t="shared" si="70"/>
        <v>0</v>
      </c>
      <c r="Z71" s="185">
        <f t="shared" si="70"/>
        <v>0</v>
      </c>
    </row>
  </sheetData>
  <mergeCells count="12">
    <mergeCell ref="W3:Z3"/>
    <mergeCell ref="C43:F43"/>
    <mergeCell ref="G43:J43"/>
    <mergeCell ref="K43:N43"/>
    <mergeCell ref="O43:R43"/>
    <mergeCell ref="S43:V43"/>
    <mergeCell ref="W43:Z43"/>
    <mergeCell ref="C3:F3"/>
    <mergeCell ref="G3:J3"/>
    <mergeCell ref="K3:N3"/>
    <mergeCell ref="O3:R3"/>
    <mergeCell ref="S3:V3"/>
  </mergeCells>
  <pageMargins left="0.19685039370078741" right="0.19685039370078741" top="0.59055118110236227" bottom="0.59055118110236227" header="0" footer="0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9"/>
  <sheetViews>
    <sheetView workbookViewId="0">
      <pane xSplit="2" ySplit="5" topLeftCell="C6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"/>
    </sheetView>
  </sheetViews>
  <sheetFormatPr defaultRowHeight="15" x14ac:dyDescent="0.25"/>
  <cols>
    <col min="1" max="1" width="1.85546875" customWidth="1"/>
    <col min="2" max="2" width="52.140625" customWidth="1"/>
  </cols>
  <sheetData>
    <row r="1" spans="2:26" ht="21" x14ac:dyDescent="0.35">
      <c r="B1" s="129" t="s">
        <v>162</v>
      </c>
    </row>
    <row r="2" spans="2:26" ht="15.75" thickBot="1" x14ac:dyDescent="0.3">
      <c r="B2" s="52" t="s">
        <v>161</v>
      </c>
    </row>
    <row r="3" spans="2:26" x14ac:dyDescent="0.25">
      <c r="C3" s="217">
        <v>2016</v>
      </c>
      <c r="D3" s="218"/>
      <c r="E3" s="218"/>
      <c r="F3" s="219"/>
      <c r="G3" s="217">
        <v>2017</v>
      </c>
      <c r="H3" s="218"/>
      <c r="I3" s="218"/>
      <c r="J3" s="219"/>
      <c r="K3" s="217">
        <v>2018</v>
      </c>
      <c r="L3" s="218"/>
      <c r="M3" s="218"/>
      <c r="N3" s="219"/>
      <c r="O3" s="217">
        <v>2019</v>
      </c>
      <c r="P3" s="218"/>
      <c r="Q3" s="218"/>
      <c r="R3" s="219"/>
      <c r="S3" s="217">
        <v>2020</v>
      </c>
      <c r="T3" s="218"/>
      <c r="U3" s="218"/>
      <c r="V3" s="219"/>
      <c r="W3" s="217">
        <v>2021</v>
      </c>
      <c r="X3" s="218"/>
      <c r="Y3" s="218"/>
      <c r="Z3" s="219"/>
    </row>
    <row r="4" spans="2:26" ht="15.75" customHeight="1" x14ac:dyDescent="0.25">
      <c r="B4" t="s">
        <v>159</v>
      </c>
      <c r="C4" s="68" t="s">
        <v>115</v>
      </c>
      <c r="D4" s="23" t="s">
        <v>116</v>
      </c>
      <c r="E4" s="23" t="s">
        <v>117</v>
      </c>
      <c r="F4" s="69" t="s">
        <v>118</v>
      </c>
      <c r="G4" s="68" t="s">
        <v>115</v>
      </c>
      <c r="H4" s="23" t="s">
        <v>116</v>
      </c>
      <c r="I4" s="23" t="s">
        <v>117</v>
      </c>
      <c r="J4" s="69" t="s">
        <v>118</v>
      </c>
      <c r="K4" s="68" t="s">
        <v>115</v>
      </c>
      <c r="L4" s="23" t="s">
        <v>116</v>
      </c>
      <c r="M4" s="23" t="s">
        <v>117</v>
      </c>
      <c r="N4" s="69" t="s">
        <v>118</v>
      </c>
      <c r="O4" s="68" t="s">
        <v>115</v>
      </c>
      <c r="P4" s="23" t="s">
        <v>116</v>
      </c>
      <c r="Q4" s="23" t="s">
        <v>117</v>
      </c>
      <c r="R4" s="69" t="s">
        <v>118</v>
      </c>
      <c r="S4" s="68" t="s">
        <v>115</v>
      </c>
      <c r="T4" s="23" t="s">
        <v>116</v>
      </c>
      <c r="U4" s="23" t="s">
        <v>117</v>
      </c>
      <c r="V4" s="69" t="s">
        <v>118</v>
      </c>
      <c r="W4" s="68" t="s">
        <v>115</v>
      </c>
      <c r="X4" s="23" t="s">
        <v>116</v>
      </c>
      <c r="Y4" s="23" t="s">
        <v>117</v>
      </c>
      <c r="Z4" s="69" t="s">
        <v>118</v>
      </c>
    </row>
    <row r="5" spans="2:26" ht="31.5" customHeight="1" x14ac:dyDescent="0.25">
      <c r="B5" s="101" t="s">
        <v>167</v>
      </c>
      <c r="C5" s="29" t="s">
        <v>128</v>
      </c>
      <c r="D5" s="1" t="s">
        <v>139</v>
      </c>
      <c r="E5" s="1" t="s">
        <v>147</v>
      </c>
      <c r="F5" s="30" t="s">
        <v>154</v>
      </c>
      <c r="G5" s="29" t="s">
        <v>127</v>
      </c>
      <c r="H5" s="1" t="s">
        <v>137</v>
      </c>
      <c r="I5" s="1" t="s">
        <v>145</v>
      </c>
      <c r="J5" s="30" t="str">
        <f>CONCATENATE("za okres ",'[2]Dane podstawowe'!$B$12)</f>
        <v>za okres 01.01.2017 - 31.12.2017</v>
      </c>
      <c r="K5" s="29" t="s">
        <v>122</v>
      </c>
      <c r="L5" s="1" t="s">
        <v>135</v>
      </c>
      <c r="M5" s="1" t="s">
        <v>144</v>
      </c>
      <c r="N5" s="30" t="s">
        <v>152</v>
      </c>
      <c r="O5" s="29" t="s">
        <v>119</v>
      </c>
      <c r="P5" s="1" t="s">
        <v>132</v>
      </c>
      <c r="Q5" s="1" t="s">
        <v>142</v>
      </c>
      <c r="R5" s="30" t="s">
        <v>151</v>
      </c>
      <c r="S5" s="29" t="s">
        <v>111</v>
      </c>
      <c r="T5" s="1" t="s">
        <v>131</v>
      </c>
      <c r="U5" s="1" t="s">
        <v>141</v>
      </c>
      <c r="V5" s="30" t="s">
        <v>150</v>
      </c>
      <c r="W5" s="29" t="s">
        <v>110</v>
      </c>
      <c r="X5" s="1" t="s">
        <v>157</v>
      </c>
      <c r="Y5" s="1" t="s">
        <v>158</v>
      </c>
      <c r="Z5" s="30" t="s">
        <v>156</v>
      </c>
    </row>
    <row r="6" spans="2:26" ht="15.75" customHeight="1" x14ac:dyDescent="0.25">
      <c r="B6" s="15" t="s">
        <v>62</v>
      </c>
      <c r="C6" s="130"/>
      <c r="D6" s="59"/>
      <c r="E6" s="59"/>
      <c r="F6" s="131"/>
      <c r="G6" s="130"/>
      <c r="H6" s="59"/>
      <c r="I6" s="59"/>
      <c r="J6" s="131"/>
      <c r="K6" s="130"/>
      <c r="L6" s="59"/>
      <c r="M6" s="59"/>
      <c r="N6" s="131"/>
      <c r="O6" s="130"/>
      <c r="P6" s="59"/>
      <c r="Q6" s="59"/>
      <c r="R6" s="131"/>
      <c r="S6" s="130"/>
      <c r="T6" s="59"/>
      <c r="U6" s="59"/>
      <c r="V6" s="131"/>
      <c r="W6" s="130"/>
      <c r="X6" s="59"/>
      <c r="Y6" s="59"/>
      <c r="Z6" s="131"/>
    </row>
    <row r="7" spans="2:26" ht="15.75" customHeight="1" x14ac:dyDescent="0.25">
      <c r="B7" s="53" t="s">
        <v>63</v>
      </c>
      <c r="C7" s="31">
        <v>-239607.72000020152</v>
      </c>
      <c r="D7" s="2">
        <v>1793596.8100000024</v>
      </c>
      <c r="E7" s="2">
        <v>6084367.340001747</v>
      </c>
      <c r="F7" s="32">
        <v>5612152.3000019696</v>
      </c>
      <c r="G7" s="31">
        <v>1454794.7799999691</v>
      </c>
      <c r="H7" s="2">
        <v>3095886.3300002897</v>
      </c>
      <c r="I7" s="2">
        <v>4615289.0000000093</v>
      </c>
      <c r="J7" s="32">
        <f>[2]RZiS!O23</f>
        <v>0</v>
      </c>
      <c r="K7" s="31">
        <v>597376</v>
      </c>
      <c r="L7" s="2">
        <v>-1915726</v>
      </c>
      <c r="M7" s="2">
        <v>361837</v>
      </c>
      <c r="N7" s="32">
        <v>1129993.9999999991</v>
      </c>
      <c r="O7" s="31">
        <v>-3398888.3500000066</v>
      </c>
      <c r="P7" s="2">
        <v>-4296100</v>
      </c>
      <c r="Q7" s="2">
        <v>-9119246</v>
      </c>
      <c r="R7" s="32">
        <v>-1436023</v>
      </c>
      <c r="S7" s="31">
        <v>-12842261</v>
      </c>
      <c r="T7" s="2">
        <v>-2874799</v>
      </c>
      <c r="U7" s="2">
        <v>-1219616</v>
      </c>
      <c r="V7" s="32">
        <v>-7794330</v>
      </c>
      <c r="W7" s="31">
        <v>-1608777</v>
      </c>
      <c r="X7" s="2"/>
      <c r="Y7" s="2"/>
      <c r="Z7" s="32"/>
    </row>
    <row r="8" spans="2:26" ht="15.75" customHeight="1" x14ac:dyDescent="0.25">
      <c r="B8" s="53" t="s">
        <v>64</v>
      </c>
      <c r="C8" s="37">
        <f>SUM(C9:C18)</f>
        <v>2591492.7799831382</v>
      </c>
      <c r="D8" s="4">
        <f t="shared" ref="D8:W8" si="0">SUM(D9:D18)</f>
        <v>3282361.7499846555</v>
      </c>
      <c r="E8" s="4">
        <f t="shared" si="0"/>
        <v>5036776.3299853653</v>
      </c>
      <c r="F8" s="38">
        <f t="shared" si="0"/>
        <v>15151155.530040992</v>
      </c>
      <c r="G8" s="37">
        <f t="shared" si="0"/>
        <v>-589387.27007588977</v>
      </c>
      <c r="H8" s="4">
        <f t="shared" si="0"/>
        <v>6805145.3499340918</v>
      </c>
      <c r="I8" s="4">
        <f t="shared" si="0"/>
        <v>14943291.626287907</v>
      </c>
      <c r="J8" s="38">
        <f t="shared" si="0"/>
        <v>20957453.259924926</v>
      </c>
      <c r="K8" s="37">
        <f t="shared" si="0"/>
        <v>6272394.0076632928</v>
      </c>
      <c r="L8" s="4">
        <f t="shared" si="0"/>
        <v>11075286.177645231</v>
      </c>
      <c r="M8" s="4">
        <f t="shared" si="0"/>
        <v>7940553</v>
      </c>
      <c r="N8" s="38">
        <f t="shared" si="0"/>
        <v>13333747.68765679</v>
      </c>
      <c r="O8" s="37">
        <f t="shared" si="0"/>
        <v>24425964.629999995</v>
      </c>
      <c r="P8" s="4">
        <f t="shared" si="0"/>
        <v>41149198.789999999</v>
      </c>
      <c r="Q8" s="4">
        <f t="shared" si="0"/>
        <v>65160246.309999995</v>
      </c>
      <c r="R8" s="38">
        <f t="shared" si="0"/>
        <v>78508072.340000004</v>
      </c>
      <c r="S8" s="37">
        <f t="shared" si="0"/>
        <v>26841817.079999998</v>
      </c>
      <c r="T8" s="4">
        <f t="shared" si="0"/>
        <v>56801404.480000004</v>
      </c>
      <c r="U8" s="4">
        <f t="shared" si="0"/>
        <v>71981628.810000002</v>
      </c>
      <c r="V8" s="38">
        <f t="shared" si="0"/>
        <v>85468573.310000002</v>
      </c>
      <c r="W8" s="37">
        <f t="shared" si="0"/>
        <v>17966661.5</v>
      </c>
      <c r="X8" s="4">
        <f t="shared" ref="X8" si="1">SUM(X9:X18)</f>
        <v>0</v>
      </c>
      <c r="Y8" s="4">
        <f t="shared" ref="Y8" si="2">SUM(Y9:Y18)</f>
        <v>0</v>
      </c>
      <c r="Z8" s="38">
        <f t="shared" ref="Z8" si="3">SUM(Z9:Z18)</f>
        <v>0</v>
      </c>
    </row>
    <row r="9" spans="2:26" ht="15.75" customHeight="1" x14ac:dyDescent="0.25">
      <c r="B9" s="54" t="s">
        <v>65</v>
      </c>
      <c r="C9" s="33">
        <v>3211176.1</v>
      </c>
      <c r="D9" s="64">
        <v>6638465.4199999999</v>
      </c>
      <c r="E9" s="3">
        <v>10119626.68</v>
      </c>
      <c r="F9" s="36">
        <v>13806950.970000068</v>
      </c>
      <c r="G9" s="33">
        <v>3751707.7</v>
      </c>
      <c r="H9" s="64">
        <v>7575103.8600000003</v>
      </c>
      <c r="I9" s="3">
        <v>11474581.060000001</v>
      </c>
      <c r="J9" s="36">
        <v>15537120.210000429</v>
      </c>
      <c r="K9" s="33">
        <v>4068291</v>
      </c>
      <c r="L9" s="64">
        <v>8242093</v>
      </c>
      <c r="M9" s="3">
        <v>12607214</v>
      </c>
      <c r="N9" s="36">
        <v>17097445.75</v>
      </c>
      <c r="O9" s="33">
        <v>13768559</v>
      </c>
      <c r="P9" s="64">
        <v>27969976</v>
      </c>
      <c r="Q9" s="64">
        <v>42348240</v>
      </c>
      <c r="R9" s="36">
        <v>56567466.729999997</v>
      </c>
      <c r="S9" s="33">
        <v>14252501</v>
      </c>
      <c r="T9" s="64">
        <v>28428404</v>
      </c>
      <c r="U9" s="64">
        <v>42449141</v>
      </c>
      <c r="V9" s="36">
        <v>56405504</v>
      </c>
      <c r="W9" s="33">
        <v>14043475</v>
      </c>
      <c r="X9" s="3"/>
      <c r="Y9" s="3"/>
      <c r="Z9" s="36"/>
    </row>
    <row r="10" spans="2:26" ht="15.75" customHeight="1" x14ac:dyDescent="0.25">
      <c r="B10" s="54" t="s">
        <v>66</v>
      </c>
      <c r="C10" s="37"/>
      <c r="D10" s="4"/>
      <c r="E10" s="4"/>
      <c r="F10" s="38"/>
      <c r="G10" s="37"/>
      <c r="H10" s="4"/>
      <c r="I10" s="4"/>
      <c r="J10" s="38"/>
      <c r="K10" s="37"/>
      <c r="L10" s="4"/>
      <c r="M10" s="4"/>
      <c r="N10" s="38"/>
      <c r="O10" s="37"/>
      <c r="P10" s="4"/>
      <c r="Q10" s="4"/>
      <c r="R10" s="36">
        <v>-1509018</v>
      </c>
      <c r="S10" s="33">
        <v>10687012</v>
      </c>
      <c r="T10" s="64">
        <v>7558435.71</v>
      </c>
      <c r="U10" s="3">
        <v>9417303</v>
      </c>
      <c r="V10" s="36">
        <v>12815360</v>
      </c>
      <c r="W10" s="33">
        <v>1508423</v>
      </c>
      <c r="X10" s="3"/>
      <c r="Y10" s="3"/>
      <c r="Z10" s="36"/>
    </row>
    <row r="11" spans="2:26" ht="15.75" customHeight="1" x14ac:dyDescent="0.25">
      <c r="B11" s="54" t="s">
        <v>67</v>
      </c>
      <c r="C11" s="39">
        <v>288939.75</v>
      </c>
      <c r="D11" s="5">
        <v>567101.32000000007</v>
      </c>
      <c r="E11" s="5">
        <v>876451.93</v>
      </c>
      <c r="F11" s="40">
        <v>1196057.6100000003</v>
      </c>
      <c r="G11" s="39">
        <v>313399</v>
      </c>
      <c r="H11" s="5">
        <v>629086.31000000006</v>
      </c>
      <c r="I11" s="5">
        <v>966197.40999999992</v>
      </c>
      <c r="J11" s="40">
        <v>1254224.2100000002</v>
      </c>
      <c r="K11" s="39">
        <v>760533.65999999992</v>
      </c>
      <c r="L11" s="5">
        <v>736479.7799999998</v>
      </c>
      <c r="M11" s="5">
        <v>1036041</v>
      </c>
      <c r="N11" s="40">
        <v>1523478.77</v>
      </c>
      <c r="O11" s="39">
        <v>2254479.2299999986</v>
      </c>
      <c r="P11" s="5">
        <v>3198100.54</v>
      </c>
      <c r="Q11" s="5">
        <v>4847986.2299999977</v>
      </c>
      <c r="R11" s="40">
        <v>8985899</v>
      </c>
      <c r="S11" s="39">
        <v>1997158.2200000004</v>
      </c>
      <c r="T11" s="64">
        <v>3822511.3900000025</v>
      </c>
      <c r="U11" s="5">
        <v>5654942.0100000007</v>
      </c>
      <c r="V11" s="40">
        <v>7572531.3900000006</v>
      </c>
      <c r="W11" s="39">
        <v>1728306.4599999997</v>
      </c>
      <c r="X11" s="5"/>
      <c r="Y11" s="5"/>
      <c r="Z11" s="40"/>
    </row>
    <row r="12" spans="2:26" ht="15.75" customHeight="1" x14ac:dyDescent="0.25">
      <c r="B12" s="54" t="s">
        <v>68</v>
      </c>
      <c r="C12" s="33">
        <v>27098.419999999984</v>
      </c>
      <c r="D12" s="3">
        <v>215213.77999999994</v>
      </c>
      <c r="E12" s="3">
        <v>194508.79999999996</v>
      </c>
      <c r="F12" s="36">
        <v>327896.22000000003</v>
      </c>
      <c r="G12" s="33">
        <v>140877.23000000001</v>
      </c>
      <c r="H12" s="3">
        <v>189529.43</v>
      </c>
      <c r="I12" s="3">
        <v>335125.78999999998</v>
      </c>
      <c r="J12" s="36">
        <v>453754.65</v>
      </c>
      <c r="K12" s="33">
        <v>3274</v>
      </c>
      <c r="L12" s="3">
        <v>33425.65</v>
      </c>
      <c r="M12" s="3">
        <v>-2730329</v>
      </c>
      <c r="N12" s="36">
        <v>197294</v>
      </c>
      <c r="O12" s="33">
        <v>49030</v>
      </c>
      <c r="P12" s="3">
        <v>-1652793.97</v>
      </c>
      <c r="Q12" s="3">
        <v>3242012.86</v>
      </c>
      <c r="R12" s="36">
        <v>659268.6100000001</v>
      </c>
      <c r="S12" s="33">
        <v>183678.30000000002</v>
      </c>
      <c r="T12" s="64">
        <v>800547.38</v>
      </c>
      <c r="U12" s="3">
        <v>926465.43</v>
      </c>
      <c r="V12" s="36">
        <v>6015364.3899999997</v>
      </c>
      <c r="W12" s="33">
        <v>64713.630000000005</v>
      </c>
      <c r="X12" s="3"/>
      <c r="Y12" s="3"/>
      <c r="Z12" s="36"/>
    </row>
    <row r="13" spans="2:26" ht="15.75" customHeight="1" x14ac:dyDescent="0.25">
      <c r="B13" s="54" t="s">
        <v>69</v>
      </c>
      <c r="C13" s="33">
        <v>562044.99999999907</v>
      </c>
      <c r="D13" s="3">
        <v>959830</v>
      </c>
      <c r="E13" s="3">
        <v>464027</v>
      </c>
      <c r="F13" s="36">
        <v>709767.18005488999</v>
      </c>
      <c r="G13" s="33">
        <v>485561.59994510934</v>
      </c>
      <c r="H13" s="3">
        <v>315615.17486155219</v>
      </c>
      <c r="I13" s="3">
        <v>-180875.27369288914</v>
      </c>
      <c r="J13" s="36">
        <v>152129.81994511001</v>
      </c>
      <c r="K13" s="33">
        <v>-123101</v>
      </c>
      <c r="L13" s="3">
        <v>301315</v>
      </c>
      <c r="M13" s="3">
        <v>-422982</v>
      </c>
      <c r="N13" s="36">
        <v>-711476</v>
      </c>
      <c r="O13" s="33">
        <v>753561</v>
      </c>
      <c r="P13" s="3">
        <v>1007617</v>
      </c>
      <c r="Q13" s="3">
        <v>302254</v>
      </c>
      <c r="R13" s="36">
        <v>81220</v>
      </c>
      <c r="S13" s="33">
        <v>879350</v>
      </c>
      <c r="T13" s="65">
        <v>2120643</v>
      </c>
      <c r="U13" s="3">
        <v>1511441</v>
      </c>
      <c r="V13" s="36">
        <v>-11013</v>
      </c>
      <c r="W13" s="33">
        <v>628153</v>
      </c>
      <c r="X13" s="3"/>
      <c r="Y13" s="3"/>
      <c r="Z13" s="36"/>
    </row>
    <row r="14" spans="2:26" ht="15.75" customHeight="1" x14ac:dyDescent="0.25">
      <c r="B14" s="54" t="s">
        <v>70</v>
      </c>
      <c r="C14" s="39">
        <v>-3002.3800253421068</v>
      </c>
      <c r="D14" s="5">
        <v>-354122.77002584934</v>
      </c>
      <c r="E14" s="5">
        <v>-638099.29002545774</v>
      </c>
      <c r="F14" s="40">
        <v>-323715.43002456427</v>
      </c>
      <c r="G14" s="39">
        <v>5645.7499970495701</v>
      </c>
      <c r="H14" s="5">
        <v>-202481.5800023675</v>
      </c>
      <c r="I14" s="5">
        <v>-394400.3500020057</v>
      </c>
      <c r="J14" s="40">
        <v>-478679.39000202715</v>
      </c>
      <c r="K14" s="39">
        <v>-92551.252354755998</v>
      </c>
      <c r="L14" s="5">
        <v>-402011.252354756</v>
      </c>
      <c r="M14" s="5">
        <v>-697079</v>
      </c>
      <c r="N14" s="40">
        <v>-1440176.252354756</v>
      </c>
      <c r="O14" s="39">
        <v>434202</v>
      </c>
      <c r="P14" s="5">
        <v>14064</v>
      </c>
      <c r="Q14" s="5">
        <v>67205</v>
      </c>
      <c r="R14" s="40">
        <v>193943</v>
      </c>
      <c r="S14" s="39">
        <v>-241143</v>
      </c>
      <c r="T14" s="65">
        <v>-594090</v>
      </c>
      <c r="U14" s="5">
        <v>-736249</v>
      </c>
      <c r="V14" s="40">
        <v>-976247</v>
      </c>
      <c r="W14" s="39">
        <v>805480</v>
      </c>
      <c r="X14" s="5"/>
      <c r="Y14" s="5"/>
      <c r="Z14" s="40"/>
    </row>
    <row r="15" spans="2:26" ht="15.75" customHeight="1" x14ac:dyDescent="0.25">
      <c r="B15" s="54" t="s">
        <v>71</v>
      </c>
      <c r="C15" s="132">
        <v>-1056724.1600000001</v>
      </c>
      <c r="D15" s="3">
        <v>-1213531.4099981207</v>
      </c>
      <c r="E15" s="3">
        <v>-2125029.0399984326</v>
      </c>
      <c r="F15" s="36">
        <v>-4669051.5099985301</v>
      </c>
      <c r="G15" s="33">
        <v>333450.70999131398</v>
      </c>
      <c r="H15" s="3">
        <v>-1846908.9600086045</v>
      </c>
      <c r="I15" s="3">
        <v>-679824.34000886884</v>
      </c>
      <c r="J15" s="36">
        <v>-5490987.8000098011</v>
      </c>
      <c r="K15" s="33">
        <v>219990.10000650119</v>
      </c>
      <c r="L15" s="3">
        <v>342637</v>
      </c>
      <c r="M15" s="3">
        <v>-2212724</v>
      </c>
      <c r="N15" s="36">
        <v>-7338451</v>
      </c>
      <c r="O15" s="33">
        <v>6346638</v>
      </c>
      <c r="P15" s="3">
        <v>4385822</v>
      </c>
      <c r="Q15" s="3">
        <v>8962370</v>
      </c>
      <c r="R15" s="36">
        <v>10204645</v>
      </c>
      <c r="S15" s="33">
        <v>-1859139</v>
      </c>
      <c r="T15" s="65">
        <v>5259342</v>
      </c>
      <c r="U15" s="3">
        <v>3625046</v>
      </c>
      <c r="V15" s="36">
        <v>4191972</v>
      </c>
      <c r="W15" s="33">
        <v>-1962145</v>
      </c>
      <c r="X15" s="3"/>
      <c r="Y15" s="3"/>
      <c r="Z15" s="36"/>
    </row>
    <row r="16" spans="2:26" ht="15.75" customHeight="1" x14ac:dyDescent="0.25">
      <c r="B16" s="54" t="s">
        <v>72</v>
      </c>
      <c r="C16" s="39">
        <v>1036688.0500084814</v>
      </c>
      <c r="D16" s="5">
        <v>-3204065.5099913711</v>
      </c>
      <c r="E16" s="5">
        <v>-3566065.0899907453</v>
      </c>
      <c r="F16" s="40">
        <v>4308822.5500091286</v>
      </c>
      <c r="G16" s="39">
        <v>-4264000.2000093441</v>
      </c>
      <c r="H16" s="5">
        <v>49979</v>
      </c>
      <c r="I16" s="5">
        <v>3791028.7499917187</v>
      </c>
      <c r="J16" s="40">
        <v>9515236.7699912414</v>
      </c>
      <c r="K16" s="39">
        <v>202423.50001155914</v>
      </c>
      <c r="L16" s="5">
        <v>272811</v>
      </c>
      <c r="M16" s="5">
        <v>-349071</v>
      </c>
      <c r="N16" s="40">
        <v>1921702.7400115598</v>
      </c>
      <c r="O16" s="39">
        <v>-413191.60000000009</v>
      </c>
      <c r="P16" s="5">
        <v>2628955.2200000007</v>
      </c>
      <c r="Q16" s="5">
        <v>1462379.2200000007</v>
      </c>
      <c r="R16" s="40">
        <v>-662636</v>
      </c>
      <c r="S16" s="39">
        <v>1627266.56</v>
      </c>
      <c r="T16" s="65">
        <v>8394015</v>
      </c>
      <c r="U16" s="5">
        <v>8097623.3699999992</v>
      </c>
      <c r="V16" s="40">
        <v>-724557.47000000137</v>
      </c>
      <c r="W16" s="39">
        <v>-162864.58999999985</v>
      </c>
      <c r="X16" s="5"/>
      <c r="Y16" s="5"/>
      <c r="Z16" s="40"/>
    </row>
    <row r="17" spans="2:26" ht="15.75" customHeight="1" x14ac:dyDescent="0.25">
      <c r="B17" s="54" t="s">
        <v>73</v>
      </c>
      <c r="C17" s="33">
        <v>-1474728</v>
      </c>
      <c r="D17" s="3">
        <v>-326529.0800000038</v>
      </c>
      <c r="E17" s="3">
        <v>-288644.65999999898</v>
      </c>
      <c r="F17" s="36">
        <v>-205572.06000000122</v>
      </c>
      <c r="G17" s="33">
        <v>-1356029.0600000196</v>
      </c>
      <c r="H17" s="3">
        <v>95222.115083511453</v>
      </c>
      <c r="I17" s="3">
        <v>-368541.42000004661</v>
      </c>
      <c r="J17" s="36">
        <v>14654.789999975357</v>
      </c>
      <c r="K17" s="33">
        <v>1233533.9999999874</v>
      </c>
      <c r="L17" s="3">
        <v>1548535.9999999874</v>
      </c>
      <c r="M17" s="3">
        <v>709483</v>
      </c>
      <c r="N17" s="36">
        <v>2083929.6799999874</v>
      </c>
      <c r="O17" s="33">
        <v>1232687</v>
      </c>
      <c r="P17" s="3">
        <v>3597458</v>
      </c>
      <c r="Q17" s="3">
        <v>3927799</v>
      </c>
      <c r="R17" s="36">
        <v>3987284</v>
      </c>
      <c r="S17" s="33">
        <v>-684867</v>
      </c>
      <c r="T17" s="65">
        <v>1011596</v>
      </c>
      <c r="U17" s="3">
        <v>1035916</v>
      </c>
      <c r="V17" s="36">
        <v>179659</v>
      </c>
      <c r="W17" s="33">
        <v>1318071</v>
      </c>
      <c r="X17" s="3"/>
      <c r="Y17" s="3"/>
      <c r="Z17" s="36"/>
    </row>
    <row r="18" spans="2:26" ht="15.75" customHeight="1" x14ac:dyDescent="0.25">
      <c r="B18" s="54" t="s">
        <v>74</v>
      </c>
      <c r="C18" s="33"/>
      <c r="D18" s="3"/>
      <c r="E18" s="3"/>
      <c r="F18" s="36"/>
      <c r="G18" s="33"/>
      <c r="H18" s="3"/>
      <c r="I18" s="3"/>
      <c r="J18" s="36"/>
      <c r="K18" s="33"/>
      <c r="L18" s="3"/>
      <c r="M18" s="3"/>
      <c r="N18" s="36"/>
      <c r="O18" s="33"/>
      <c r="P18" s="3"/>
      <c r="Q18" s="3"/>
      <c r="R18" s="36"/>
      <c r="S18" s="33"/>
      <c r="T18" s="3"/>
      <c r="U18" s="3"/>
      <c r="V18" s="36"/>
      <c r="W18" s="33">
        <v>-4951</v>
      </c>
      <c r="X18" s="3"/>
      <c r="Y18" s="3"/>
      <c r="Z18" s="36"/>
    </row>
    <row r="19" spans="2:26" ht="15.75" customHeight="1" x14ac:dyDescent="0.25">
      <c r="B19" s="53" t="s">
        <v>75</v>
      </c>
      <c r="C19" s="31">
        <f t="shared" ref="C19:V19" si="4">SUM(C7:C8)</f>
        <v>2351885.0599829368</v>
      </c>
      <c r="D19" s="2">
        <f t="shared" si="4"/>
        <v>5075958.5599846579</v>
      </c>
      <c r="E19" s="2">
        <f t="shared" si="4"/>
        <v>11121143.669987112</v>
      </c>
      <c r="F19" s="32">
        <f t="shared" si="4"/>
        <v>20763307.830042962</v>
      </c>
      <c r="G19" s="31">
        <f t="shared" si="4"/>
        <v>865407.50992407929</v>
      </c>
      <c r="H19" s="2">
        <f t="shared" si="4"/>
        <v>9901031.6799343824</v>
      </c>
      <c r="I19" s="2">
        <f t="shared" si="4"/>
        <v>19558580.626287915</v>
      </c>
      <c r="J19" s="32">
        <f t="shared" si="4"/>
        <v>20957453.259924926</v>
      </c>
      <c r="K19" s="31">
        <f t="shared" si="4"/>
        <v>6869770.0076632928</v>
      </c>
      <c r="L19" s="2">
        <f t="shared" si="4"/>
        <v>9159560.1776452307</v>
      </c>
      <c r="M19" s="2">
        <f t="shared" si="4"/>
        <v>8302390</v>
      </c>
      <c r="N19" s="32">
        <f t="shared" si="4"/>
        <v>14463741.68765679</v>
      </c>
      <c r="O19" s="31">
        <f t="shared" si="4"/>
        <v>21027076.27999999</v>
      </c>
      <c r="P19" s="2">
        <f t="shared" si="4"/>
        <v>36853098.789999999</v>
      </c>
      <c r="Q19" s="2">
        <f t="shared" si="4"/>
        <v>56041000.309999995</v>
      </c>
      <c r="R19" s="32">
        <f t="shared" si="4"/>
        <v>77072049.340000004</v>
      </c>
      <c r="S19" s="31">
        <f t="shared" si="4"/>
        <v>13999556.079999998</v>
      </c>
      <c r="T19" s="2">
        <f t="shared" si="4"/>
        <v>53926605.480000004</v>
      </c>
      <c r="U19" s="2">
        <f t="shared" si="4"/>
        <v>70762012.810000002</v>
      </c>
      <c r="V19" s="32">
        <f t="shared" si="4"/>
        <v>77674243.310000002</v>
      </c>
      <c r="W19" s="31">
        <f>SUM(W7:W8)</f>
        <v>16357884.5</v>
      </c>
      <c r="X19" s="2">
        <f t="shared" ref="X19:Z19" si="5">SUM(X7:X8)</f>
        <v>0</v>
      </c>
      <c r="Y19" s="2">
        <f t="shared" si="5"/>
        <v>0</v>
      </c>
      <c r="Z19" s="32">
        <f t="shared" si="5"/>
        <v>0</v>
      </c>
    </row>
    <row r="20" spans="2:26" ht="15.75" customHeight="1" x14ac:dyDescent="0.25">
      <c r="B20" s="54" t="s">
        <v>76</v>
      </c>
      <c r="C20" s="39"/>
      <c r="D20" s="5"/>
      <c r="E20" s="5"/>
      <c r="F20" s="40">
        <v>-542256</v>
      </c>
      <c r="G20" s="39">
        <v>-783479</v>
      </c>
      <c r="H20" s="5">
        <v>-959371</v>
      </c>
      <c r="I20" s="5">
        <v>-1420161</v>
      </c>
      <c r="J20" s="40">
        <v>-379530</v>
      </c>
      <c r="K20" s="39">
        <v>-1012100</v>
      </c>
      <c r="L20" s="5">
        <v>-750184</v>
      </c>
      <c r="M20" s="5">
        <v>-1863597</v>
      </c>
      <c r="N20" s="40">
        <v>-1451946</v>
      </c>
      <c r="O20" s="39">
        <v>-764652</v>
      </c>
      <c r="P20" s="5">
        <v>-899585</v>
      </c>
      <c r="Q20" s="5">
        <v>-1139101</v>
      </c>
      <c r="R20" s="40">
        <v>-1187457</v>
      </c>
      <c r="S20" s="39">
        <v>-526524</v>
      </c>
      <c r="T20" s="5">
        <v>-1609177</v>
      </c>
      <c r="U20" s="5">
        <v>-2572192</v>
      </c>
      <c r="V20" s="40">
        <v>-2937709</v>
      </c>
      <c r="W20" s="39">
        <v>-958388</v>
      </c>
      <c r="X20" s="5"/>
      <c r="Y20" s="5"/>
      <c r="Z20" s="40"/>
    </row>
    <row r="21" spans="2:26" ht="15.75" customHeight="1" x14ac:dyDescent="0.25">
      <c r="B21" s="55" t="s">
        <v>77</v>
      </c>
      <c r="C21" s="31">
        <f>SUM(C19:C20)</f>
        <v>2351885.0599829368</v>
      </c>
      <c r="D21" s="2">
        <f t="shared" ref="D21:Z21" si="6">SUM(D19:D20)</f>
        <v>5075958.5599846579</v>
      </c>
      <c r="E21" s="2">
        <f t="shared" si="6"/>
        <v>11121143.669987112</v>
      </c>
      <c r="F21" s="32">
        <f t="shared" si="6"/>
        <v>20221051.830042962</v>
      </c>
      <c r="G21" s="31">
        <f t="shared" si="6"/>
        <v>81928.509924079292</v>
      </c>
      <c r="H21" s="2">
        <f t="shared" si="6"/>
        <v>8941660.6799343824</v>
      </c>
      <c r="I21" s="2">
        <f t="shared" si="6"/>
        <v>18138419.626287915</v>
      </c>
      <c r="J21" s="32">
        <f t="shared" si="6"/>
        <v>20577923.259924926</v>
      </c>
      <c r="K21" s="31">
        <f t="shared" si="6"/>
        <v>5857670.0076632928</v>
      </c>
      <c r="L21" s="2">
        <f t="shared" si="6"/>
        <v>8409376.1776452307</v>
      </c>
      <c r="M21" s="2">
        <f t="shared" si="6"/>
        <v>6438793</v>
      </c>
      <c r="N21" s="32">
        <f t="shared" si="6"/>
        <v>13011795.68765679</v>
      </c>
      <c r="O21" s="31">
        <f t="shared" si="6"/>
        <v>20262424.27999999</v>
      </c>
      <c r="P21" s="2">
        <f t="shared" si="6"/>
        <v>35953513.789999999</v>
      </c>
      <c r="Q21" s="2">
        <f t="shared" si="6"/>
        <v>54901899.309999995</v>
      </c>
      <c r="R21" s="32">
        <f t="shared" si="6"/>
        <v>75884592.340000004</v>
      </c>
      <c r="S21" s="31">
        <f t="shared" si="6"/>
        <v>13473032.079999998</v>
      </c>
      <c r="T21" s="2">
        <f t="shared" si="6"/>
        <v>52317428.480000004</v>
      </c>
      <c r="U21" s="2">
        <f t="shared" si="6"/>
        <v>68189820.810000002</v>
      </c>
      <c r="V21" s="32">
        <f t="shared" si="6"/>
        <v>74736534.310000002</v>
      </c>
      <c r="W21" s="31">
        <f t="shared" si="6"/>
        <v>15399496.5</v>
      </c>
      <c r="X21" s="2">
        <f t="shared" si="6"/>
        <v>0</v>
      </c>
      <c r="Y21" s="2">
        <f t="shared" si="6"/>
        <v>0</v>
      </c>
      <c r="Z21" s="32">
        <f t="shared" si="6"/>
        <v>0</v>
      </c>
    </row>
    <row r="22" spans="2:26" ht="15.75" customHeight="1" x14ac:dyDescent="0.25">
      <c r="B22" s="16" t="s">
        <v>78</v>
      </c>
      <c r="C22" s="133"/>
      <c r="D22" s="60"/>
      <c r="E22" s="60"/>
      <c r="F22" s="134"/>
      <c r="G22" s="133"/>
      <c r="H22" s="60"/>
      <c r="I22" s="60"/>
      <c r="J22" s="134"/>
      <c r="K22" s="133"/>
      <c r="L22" s="60"/>
      <c r="M22" s="60"/>
      <c r="N22" s="134"/>
      <c r="O22" s="133"/>
      <c r="P22" s="60"/>
      <c r="Q22" s="60"/>
      <c r="R22" s="143"/>
      <c r="S22" s="144"/>
      <c r="T22" s="60"/>
      <c r="U22" s="60"/>
      <c r="V22" s="143"/>
      <c r="W22" s="144"/>
      <c r="X22" s="61"/>
      <c r="Y22" s="61"/>
      <c r="Z22" s="143"/>
    </row>
    <row r="23" spans="2:26" ht="15.75" customHeight="1" x14ac:dyDescent="0.25">
      <c r="B23" s="56" t="s">
        <v>79</v>
      </c>
      <c r="C23" s="135">
        <f>SUM(C24:C28)</f>
        <v>37000</v>
      </c>
      <c r="D23" s="11">
        <f t="shared" ref="D23:Z23" si="7">SUM(D24:D28)</f>
        <v>0</v>
      </c>
      <c r="E23" s="11">
        <f t="shared" si="7"/>
        <v>27000</v>
      </c>
      <c r="F23" s="136">
        <f t="shared" si="7"/>
        <v>27000</v>
      </c>
      <c r="G23" s="135">
        <f t="shared" si="7"/>
        <v>0</v>
      </c>
      <c r="H23" s="11">
        <f t="shared" si="7"/>
        <v>0</v>
      </c>
      <c r="I23" s="11">
        <f t="shared" si="7"/>
        <v>165890</v>
      </c>
      <c r="J23" s="136">
        <f t="shared" si="7"/>
        <v>187890</v>
      </c>
      <c r="K23" s="135">
        <f t="shared" si="7"/>
        <v>325</v>
      </c>
      <c r="L23" s="11">
        <f t="shared" si="7"/>
        <v>520</v>
      </c>
      <c r="M23" s="11">
        <f t="shared" si="7"/>
        <v>55008</v>
      </c>
      <c r="N23" s="136">
        <f t="shared" si="7"/>
        <v>111316</v>
      </c>
      <c r="O23" s="135">
        <f t="shared" si="7"/>
        <v>180000</v>
      </c>
      <c r="P23" s="11">
        <f t="shared" si="7"/>
        <v>287751</v>
      </c>
      <c r="Q23" s="11">
        <f t="shared" si="7"/>
        <v>965059</v>
      </c>
      <c r="R23" s="136">
        <f t="shared" si="7"/>
        <v>1121059</v>
      </c>
      <c r="S23" s="135">
        <f t="shared" si="7"/>
        <v>1463</v>
      </c>
      <c r="T23" s="11">
        <f t="shared" si="7"/>
        <v>2063</v>
      </c>
      <c r="U23" s="11">
        <f t="shared" si="7"/>
        <v>2063</v>
      </c>
      <c r="V23" s="136">
        <f t="shared" si="7"/>
        <v>16489</v>
      </c>
      <c r="W23" s="135">
        <f t="shared" si="7"/>
        <v>9500</v>
      </c>
      <c r="X23" s="11">
        <f t="shared" si="7"/>
        <v>0</v>
      </c>
      <c r="Y23" s="11">
        <f t="shared" si="7"/>
        <v>0</v>
      </c>
      <c r="Z23" s="136">
        <f t="shared" si="7"/>
        <v>0</v>
      </c>
    </row>
    <row r="24" spans="2:26" ht="15.75" customHeight="1" x14ac:dyDescent="0.25">
      <c r="B24" s="54" t="s">
        <v>80</v>
      </c>
      <c r="C24" s="33">
        <v>37000</v>
      </c>
      <c r="D24" s="3"/>
      <c r="E24" s="3">
        <v>27000</v>
      </c>
      <c r="F24" s="36">
        <v>27000</v>
      </c>
      <c r="G24" s="33"/>
      <c r="H24" s="3"/>
      <c r="I24" s="3">
        <v>15200</v>
      </c>
      <c r="J24" s="36">
        <v>37200</v>
      </c>
      <c r="K24" s="33">
        <v>325</v>
      </c>
      <c r="L24" s="3">
        <v>520</v>
      </c>
      <c r="M24" s="3">
        <v>520</v>
      </c>
      <c r="N24" s="36">
        <v>60520</v>
      </c>
      <c r="O24" s="33">
        <v>180000</v>
      </c>
      <c r="P24" s="3">
        <v>287751</v>
      </c>
      <c r="Q24" s="3">
        <v>287751</v>
      </c>
      <c r="R24" s="36">
        <v>443751</v>
      </c>
      <c r="S24" s="33">
        <v>1463</v>
      </c>
      <c r="T24" s="3">
        <v>2063</v>
      </c>
      <c r="U24" s="3">
        <v>2063</v>
      </c>
      <c r="V24" s="36">
        <v>16489</v>
      </c>
      <c r="W24" s="33">
        <v>9500</v>
      </c>
      <c r="X24" s="3"/>
      <c r="Y24" s="3"/>
      <c r="Z24" s="36"/>
    </row>
    <row r="25" spans="2:26" ht="15.75" customHeight="1" x14ac:dyDescent="0.25">
      <c r="B25" s="54" t="s">
        <v>81</v>
      </c>
      <c r="C25" s="33"/>
      <c r="D25" s="3"/>
      <c r="E25" s="3"/>
      <c r="F25" s="36"/>
      <c r="G25" s="33"/>
      <c r="H25" s="3"/>
      <c r="I25" s="3"/>
      <c r="J25" s="36"/>
      <c r="K25" s="33"/>
      <c r="L25" s="3"/>
      <c r="M25" s="3"/>
      <c r="N25" s="36"/>
      <c r="O25" s="33"/>
      <c r="P25" s="17"/>
      <c r="Q25" s="3"/>
      <c r="R25" s="36"/>
      <c r="S25" s="33"/>
      <c r="T25" s="17"/>
      <c r="U25" s="3"/>
      <c r="V25" s="36"/>
      <c r="W25" s="33"/>
      <c r="X25" s="3"/>
      <c r="Y25" s="3"/>
      <c r="Z25" s="36"/>
    </row>
    <row r="26" spans="2:26" ht="15.75" customHeight="1" x14ac:dyDescent="0.25">
      <c r="B26" s="54" t="s">
        <v>82</v>
      </c>
      <c r="C26" s="33"/>
      <c r="D26" s="3"/>
      <c r="E26" s="3"/>
      <c r="F26" s="36"/>
      <c r="G26" s="33"/>
      <c r="H26" s="3"/>
      <c r="I26" s="3">
        <v>150690</v>
      </c>
      <c r="J26" s="36"/>
      <c r="K26" s="33"/>
      <c r="L26" s="3"/>
      <c r="M26" s="3"/>
      <c r="N26" s="36"/>
      <c r="O26" s="33"/>
      <c r="P26" s="17"/>
      <c r="Q26" s="3">
        <v>677308</v>
      </c>
      <c r="R26" s="36">
        <v>520568</v>
      </c>
      <c r="S26" s="33"/>
      <c r="T26" s="17"/>
      <c r="U26" s="3"/>
      <c r="V26" s="36"/>
      <c r="W26" s="33"/>
      <c r="X26" s="3"/>
      <c r="Y26" s="3"/>
      <c r="Z26" s="36"/>
    </row>
    <row r="27" spans="2:26" ht="15.75" customHeight="1" x14ac:dyDescent="0.25">
      <c r="B27" s="54" t="s">
        <v>83</v>
      </c>
      <c r="C27" s="39"/>
      <c r="D27" s="5"/>
      <c r="E27" s="5"/>
      <c r="F27" s="40"/>
      <c r="G27" s="39"/>
      <c r="H27" s="5"/>
      <c r="I27" s="5"/>
      <c r="J27" s="40">
        <v>150690</v>
      </c>
      <c r="K27" s="39"/>
      <c r="L27" s="5"/>
      <c r="M27" s="5">
        <v>54488</v>
      </c>
      <c r="N27" s="40">
        <v>50796</v>
      </c>
      <c r="O27" s="39"/>
      <c r="P27" s="18"/>
      <c r="Q27" s="5"/>
      <c r="R27" s="40">
        <v>156740</v>
      </c>
      <c r="S27" s="39"/>
      <c r="T27" s="18"/>
      <c r="U27" s="5"/>
      <c r="V27" s="40"/>
      <c r="W27" s="39"/>
      <c r="X27" s="5"/>
      <c r="Y27" s="5"/>
      <c r="Z27" s="40"/>
    </row>
    <row r="28" spans="2:26" ht="15.75" customHeight="1" x14ac:dyDescent="0.25">
      <c r="B28" s="54" t="s">
        <v>84</v>
      </c>
      <c r="C28" s="33"/>
      <c r="D28" s="3"/>
      <c r="E28" s="3"/>
      <c r="F28" s="36"/>
      <c r="G28" s="33"/>
      <c r="H28" s="3"/>
      <c r="I28" s="3"/>
      <c r="J28" s="36"/>
      <c r="K28" s="33"/>
      <c r="L28" s="3"/>
      <c r="M28" s="3"/>
      <c r="N28" s="36"/>
      <c r="O28" s="33"/>
      <c r="P28" s="17"/>
      <c r="Q28" s="3"/>
      <c r="R28" s="36"/>
      <c r="S28" s="33"/>
      <c r="T28" s="17"/>
      <c r="U28" s="3"/>
      <c r="V28" s="36"/>
      <c r="W28" s="33"/>
      <c r="X28" s="3"/>
      <c r="Y28" s="3"/>
      <c r="Z28" s="36"/>
    </row>
    <row r="29" spans="2:26" ht="15.75" customHeight="1" x14ac:dyDescent="0.25">
      <c r="B29" s="53" t="s">
        <v>85</v>
      </c>
      <c r="C29" s="31">
        <f>SUM(C30:C33)</f>
        <v>4013597.1499999985</v>
      </c>
      <c r="D29" s="2">
        <f t="shared" ref="D29:Z29" si="8">SUM(D30:D33)</f>
        <v>4397561.6400000006</v>
      </c>
      <c r="E29" s="2">
        <f t="shared" si="8"/>
        <v>8683966.6400000006</v>
      </c>
      <c r="F29" s="32">
        <f t="shared" si="8"/>
        <v>17116583.079999998</v>
      </c>
      <c r="G29" s="31">
        <f t="shared" si="8"/>
        <v>2644663.04</v>
      </c>
      <c r="H29" s="2">
        <f t="shared" si="8"/>
        <v>10241752</v>
      </c>
      <c r="I29" s="2">
        <f t="shared" si="8"/>
        <v>17719021.699999999</v>
      </c>
      <c r="J29" s="32">
        <f t="shared" si="8"/>
        <v>22372337</v>
      </c>
      <c r="K29" s="31">
        <f t="shared" si="8"/>
        <v>4534554</v>
      </c>
      <c r="L29" s="2">
        <f t="shared" si="8"/>
        <v>8252193</v>
      </c>
      <c r="M29" s="2">
        <f t="shared" si="8"/>
        <v>12745326</v>
      </c>
      <c r="N29" s="32">
        <f t="shared" si="8"/>
        <v>19581857</v>
      </c>
      <c r="O29" s="31">
        <f t="shared" si="8"/>
        <v>9282810</v>
      </c>
      <c r="P29" s="2">
        <f t="shared" si="8"/>
        <v>21251756</v>
      </c>
      <c r="Q29" s="2">
        <f t="shared" si="8"/>
        <v>24390199</v>
      </c>
      <c r="R29" s="32">
        <f t="shared" si="8"/>
        <v>29329740</v>
      </c>
      <c r="S29" s="31">
        <f t="shared" si="8"/>
        <v>3986884</v>
      </c>
      <c r="T29" s="2">
        <f t="shared" si="8"/>
        <v>4911515.18</v>
      </c>
      <c r="U29" s="2">
        <f t="shared" si="8"/>
        <v>7503048</v>
      </c>
      <c r="V29" s="32">
        <f t="shared" si="8"/>
        <v>10912724</v>
      </c>
      <c r="W29" s="31">
        <f t="shared" si="8"/>
        <v>4368940</v>
      </c>
      <c r="X29" s="2">
        <f t="shared" si="8"/>
        <v>0</v>
      </c>
      <c r="Y29" s="2">
        <f t="shared" si="8"/>
        <v>0</v>
      </c>
      <c r="Z29" s="32">
        <f t="shared" si="8"/>
        <v>0</v>
      </c>
    </row>
    <row r="30" spans="2:26" ht="15.75" customHeight="1" x14ac:dyDescent="0.25">
      <c r="B30" s="54" t="s">
        <v>86</v>
      </c>
      <c r="C30" s="39">
        <v>4013597.1499999985</v>
      </c>
      <c r="D30" s="5">
        <v>4397561.6400000006</v>
      </c>
      <c r="E30" s="5">
        <v>8683966.6400000006</v>
      </c>
      <c r="F30" s="40">
        <v>17116583.079999998</v>
      </c>
      <c r="G30" s="39">
        <v>2644663.04</v>
      </c>
      <c r="H30" s="5">
        <v>10091752</v>
      </c>
      <c r="I30" s="5">
        <v>17568821.699999999</v>
      </c>
      <c r="J30" s="40">
        <v>21842137</v>
      </c>
      <c r="K30" s="39">
        <v>4534554</v>
      </c>
      <c r="L30" s="5">
        <v>7953193</v>
      </c>
      <c r="M30" s="5">
        <v>12446326</v>
      </c>
      <c r="N30" s="40">
        <v>19282857</v>
      </c>
      <c r="O30" s="39">
        <v>9282810</v>
      </c>
      <c r="P30" s="5">
        <v>21251756</v>
      </c>
      <c r="Q30" s="5">
        <v>24390199</v>
      </c>
      <c r="R30" s="40">
        <v>29329740</v>
      </c>
      <c r="S30" s="39">
        <v>3986884</v>
      </c>
      <c r="T30" s="5">
        <v>4911515.18</v>
      </c>
      <c r="U30" s="5">
        <v>7503048</v>
      </c>
      <c r="V30" s="40">
        <v>10912724</v>
      </c>
      <c r="W30" s="39">
        <v>4368940</v>
      </c>
      <c r="X30" s="5"/>
      <c r="Y30" s="5"/>
      <c r="Z30" s="40"/>
    </row>
    <row r="31" spans="2:26" ht="15.75" customHeight="1" x14ac:dyDescent="0.25">
      <c r="B31" s="54" t="s">
        <v>87</v>
      </c>
      <c r="C31" s="33"/>
      <c r="D31" s="3"/>
      <c r="E31" s="3"/>
      <c r="F31" s="36"/>
      <c r="G31" s="33"/>
      <c r="H31" s="3"/>
      <c r="I31" s="3"/>
      <c r="J31" s="36"/>
      <c r="K31" s="33"/>
      <c r="L31" s="3"/>
      <c r="M31" s="3"/>
      <c r="N31" s="36"/>
      <c r="O31" s="33"/>
      <c r="P31" s="3"/>
      <c r="Q31" s="3"/>
      <c r="R31" s="36"/>
      <c r="S31" s="33"/>
      <c r="T31" s="3"/>
      <c r="U31" s="3"/>
      <c r="V31" s="36"/>
      <c r="W31" s="33"/>
      <c r="X31" s="3"/>
      <c r="Y31" s="3"/>
      <c r="Z31" s="36"/>
    </row>
    <row r="32" spans="2:26" ht="15.75" customHeight="1" x14ac:dyDescent="0.25">
      <c r="B32" s="54" t="s">
        <v>88</v>
      </c>
      <c r="C32" s="39"/>
      <c r="D32" s="5"/>
      <c r="E32" s="5"/>
      <c r="F32" s="40"/>
      <c r="G32" s="39"/>
      <c r="H32" s="5">
        <v>150000</v>
      </c>
      <c r="I32" s="5">
        <v>150200</v>
      </c>
      <c r="J32" s="40">
        <v>530200</v>
      </c>
      <c r="K32" s="39"/>
      <c r="L32" s="5">
        <v>299000</v>
      </c>
      <c r="M32" s="5">
        <v>249000</v>
      </c>
      <c r="N32" s="40">
        <v>249000</v>
      </c>
      <c r="O32" s="39"/>
      <c r="P32" s="5"/>
      <c r="Q32" s="5"/>
      <c r="R32" s="40"/>
      <c r="S32" s="39"/>
      <c r="T32" s="5"/>
      <c r="U32" s="5"/>
      <c r="V32" s="40"/>
      <c r="W32" s="39"/>
      <c r="X32" s="5"/>
      <c r="Y32" s="5"/>
      <c r="Z32" s="40"/>
    </row>
    <row r="33" spans="2:26" ht="15.75" customHeight="1" x14ac:dyDescent="0.25">
      <c r="B33" s="54" t="s">
        <v>89</v>
      </c>
      <c r="C33" s="39"/>
      <c r="D33" s="5"/>
      <c r="E33" s="5"/>
      <c r="F33" s="40"/>
      <c r="G33" s="39"/>
      <c r="H33" s="5"/>
      <c r="I33" s="5"/>
      <c r="J33" s="40"/>
      <c r="K33" s="39"/>
      <c r="L33" s="5"/>
      <c r="M33" s="5">
        <v>50000</v>
      </c>
      <c r="N33" s="40">
        <v>50000</v>
      </c>
      <c r="O33" s="39"/>
      <c r="P33" s="5"/>
      <c r="Q33" s="5"/>
      <c r="R33" s="40"/>
      <c r="S33" s="39"/>
      <c r="T33" s="5"/>
      <c r="U33" s="5"/>
      <c r="V33" s="40"/>
      <c r="W33" s="39"/>
      <c r="X33" s="5"/>
      <c r="Y33" s="5"/>
      <c r="Z33" s="40"/>
    </row>
    <row r="34" spans="2:26" ht="15.75" customHeight="1" x14ac:dyDescent="0.25">
      <c r="B34" s="55" t="s">
        <v>90</v>
      </c>
      <c r="C34" s="31">
        <f>C23-C29</f>
        <v>-3976597.1499999985</v>
      </c>
      <c r="D34" s="2">
        <f t="shared" ref="D34:Z34" si="9">D23-D29</f>
        <v>-4397561.6400000006</v>
      </c>
      <c r="E34" s="2">
        <f t="shared" si="9"/>
        <v>-8656966.6400000006</v>
      </c>
      <c r="F34" s="32">
        <f t="shared" si="9"/>
        <v>-17089583.079999998</v>
      </c>
      <c r="G34" s="31">
        <f t="shared" si="9"/>
        <v>-2644663.04</v>
      </c>
      <c r="H34" s="2">
        <f t="shared" si="9"/>
        <v>-10241752</v>
      </c>
      <c r="I34" s="2">
        <f t="shared" si="9"/>
        <v>-17553131.699999999</v>
      </c>
      <c r="J34" s="32">
        <f t="shared" si="9"/>
        <v>-22184447</v>
      </c>
      <c r="K34" s="31">
        <f t="shared" si="9"/>
        <v>-4534229</v>
      </c>
      <c r="L34" s="2">
        <f t="shared" si="9"/>
        <v>-8251673</v>
      </c>
      <c r="M34" s="2">
        <f t="shared" si="9"/>
        <v>-12690318</v>
      </c>
      <c r="N34" s="32">
        <f t="shared" si="9"/>
        <v>-19470541</v>
      </c>
      <c r="O34" s="31">
        <f t="shared" si="9"/>
        <v>-9102810</v>
      </c>
      <c r="P34" s="2">
        <f t="shared" si="9"/>
        <v>-20964005</v>
      </c>
      <c r="Q34" s="2">
        <f t="shared" si="9"/>
        <v>-23425140</v>
      </c>
      <c r="R34" s="32">
        <f t="shared" si="9"/>
        <v>-28208681</v>
      </c>
      <c r="S34" s="31">
        <f t="shared" si="9"/>
        <v>-3985421</v>
      </c>
      <c r="T34" s="2">
        <f t="shared" si="9"/>
        <v>-4909452.18</v>
      </c>
      <c r="U34" s="2">
        <f t="shared" si="9"/>
        <v>-7500985</v>
      </c>
      <c r="V34" s="32">
        <f t="shared" si="9"/>
        <v>-10896235</v>
      </c>
      <c r="W34" s="31">
        <f t="shared" si="9"/>
        <v>-4359440</v>
      </c>
      <c r="X34" s="2">
        <f t="shared" si="9"/>
        <v>0</v>
      </c>
      <c r="Y34" s="2">
        <f t="shared" si="9"/>
        <v>0</v>
      </c>
      <c r="Z34" s="32">
        <f t="shared" si="9"/>
        <v>0</v>
      </c>
    </row>
    <row r="35" spans="2:26" ht="15.75" customHeight="1" x14ac:dyDescent="0.25">
      <c r="B35" s="16" t="s">
        <v>91</v>
      </c>
      <c r="C35" s="133"/>
      <c r="D35" s="60"/>
      <c r="E35" s="60"/>
      <c r="F35" s="134"/>
      <c r="G35" s="133"/>
      <c r="H35" s="60"/>
      <c r="I35" s="60"/>
      <c r="J35" s="134"/>
      <c r="K35" s="133"/>
      <c r="L35" s="60"/>
      <c r="M35" s="60"/>
      <c r="N35" s="134"/>
      <c r="O35" s="133"/>
      <c r="P35" s="60"/>
      <c r="Q35" s="60"/>
      <c r="R35" s="143"/>
      <c r="S35" s="144"/>
      <c r="T35" s="60"/>
      <c r="U35" s="60"/>
      <c r="V35" s="143"/>
      <c r="W35" s="144"/>
      <c r="X35" s="61"/>
      <c r="Y35" s="61"/>
      <c r="Z35" s="143"/>
    </row>
    <row r="36" spans="2:26" ht="15.75" customHeight="1" x14ac:dyDescent="0.25">
      <c r="B36" s="56" t="s">
        <v>79</v>
      </c>
      <c r="C36" s="135">
        <f t="shared" ref="C36:J36" si="10">SUM(C37:C40)</f>
        <v>2500000</v>
      </c>
      <c r="D36" s="11">
        <f t="shared" si="10"/>
        <v>5316993.32</v>
      </c>
      <c r="E36" s="11">
        <f t="shared" si="10"/>
        <v>7041248.3200000003</v>
      </c>
      <c r="F36" s="136">
        <f t="shared" si="10"/>
        <v>6366428.3200000003</v>
      </c>
      <c r="G36" s="135">
        <f t="shared" si="10"/>
        <v>2529084.79</v>
      </c>
      <c r="H36" s="11">
        <f t="shared" si="10"/>
        <v>6944492.9000000004</v>
      </c>
      <c r="I36" s="11">
        <f t="shared" si="10"/>
        <v>17026013</v>
      </c>
      <c r="J36" s="136">
        <f t="shared" si="10"/>
        <v>17122502.34</v>
      </c>
      <c r="K36" s="135">
        <f>SUM(K37:K40)</f>
        <v>2712494</v>
      </c>
      <c r="L36" s="11">
        <f t="shared" ref="L36:Z36" si="11">SUM(L37:L40)</f>
        <v>7368842</v>
      </c>
      <c r="M36" s="11">
        <f t="shared" si="11"/>
        <v>16913208</v>
      </c>
      <c r="N36" s="136">
        <f t="shared" si="11"/>
        <v>20657428</v>
      </c>
      <c r="O36" s="135">
        <f t="shared" si="11"/>
        <v>1478697</v>
      </c>
      <c r="P36" s="11">
        <f t="shared" si="11"/>
        <v>12122699</v>
      </c>
      <c r="Q36" s="11">
        <f t="shared" si="11"/>
        <v>8795003</v>
      </c>
      <c r="R36" s="136">
        <f t="shared" si="11"/>
        <v>9188765</v>
      </c>
      <c r="S36" s="135">
        <f t="shared" si="11"/>
        <v>3102042</v>
      </c>
      <c r="T36" s="11">
        <f t="shared" si="11"/>
        <v>0</v>
      </c>
      <c r="U36" s="11">
        <f t="shared" si="11"/>
        <v>5100000</v>
      </c>
      <c r="V36" s="136">
        <f t="shared" si="11"/>
        <v>5100000</v>
      </c>
      <c r="W36" s="135">
        <f t="shared" si="11"/>
        <v>2607585</v>
      </c>
      <c r="X36" s="11">
        <f t="shared" si="11"/>
        <v>0</v>
      </c>
      <c r="Y36" s="11">
        <f t="shared" si="11"/>
        <v>0</v>
      </c>
      <c r="Z36" s="136">
        <f t="shared" si="11"/>
        <v>0</v>
      </c>
    </row>
    <row r="37" spans="2:26" ht="27" customHeight="1" x14ac:dyDescent="0.25">
      <c r="B37" s="54" t="s">
        <v>92</v>
      </c>
      <c r="C37" s="137"/>
      <c r="D37" s="12"/>
      <c r="E37" s="12"/>
      <c r="F37" s="138"/>
      <c r="G37" s="137"/>
      <c r="H37" s="12"/>
      <c r="I37" s="12"/>
      <c r="J37" s="138"/>
      <c r="K37" s="137"/>
      <c r="L37" s="12"/>
      <c r="M37" s="12"/>
      <c r="N37" s="138"/>
      <c r="O37" s="137"/>
      <c r="P37" s="12"/>
      <c r="Q37" s="12"/>
      <c r="R37" s="138"/>
      <c r="S37" s="137"/>
      <c r="T37" s="12"/>
      <c r="U37" s="12"/>
      <c r="V37" s="138"/>
      <c r="W37" s="137"/>
      <c r="X37" s="12"/>
      <c r="Y37" s="12"/>
      <c r="Z37" s="138"/>
    </row>
    <row r="38" spans="2:26" ht="15.75" customHeight="1" x14ac:dyDescent="0.25">
      <c r="B38" s="54" t="s">
        <v>48</v>
      </c>
      <c r="C38" s="137">
        <v>2500000</v>
      </c>
      <c r="D38" s="12">
        <v>5316993.32</v>
      </c>
      <c r="E38" s="12">
        <v>7041248.3200000003</v>
      </c>
      <c r="F38" s="138">
        <v>6366428.3200000003</v>
      </c>
      <c r="G38" s="137">
        <v>2529084.79</v>
      </c>
      <c r="H38" s="12">
        <v>6944492.9000000004</v>
      </c>
      <c r="I38" s="12">
        <v>17026013</v>
      </c>
      <c r="J38" s="138">
        <v>17122502.34</v>
      </c>
      <c r="K38" s="137">
        <v>2712494</v>
      </c>
      <c r="L38" s="12">
        <v>7368842</v>
      </c>
      <c r="M38" s="12">
        <v>16913208</v>
      </c>
      <c r="N38" s="138">
        <v>20657428</v>
      </c>
      <c r="O38" s="137">
        <v>1478697</v>
      </c>
      <c r="P38" s="12">
        <v>12122699</v>
      </c>
      <c r="Q38" s="12">
        <v>8795003</v>
      </c>
      <c r="R38" s="138">
        <v>9188765</v>
      </c>
      <c r="S38" s="137">
        <v>3102042</v>
      </c>
      <c r="T38" s="12"/>
      <c r="U38" s="12">
        <v>5100000</v>
      </c>
      <c r="V38" s="138">
        <v>5100000</v>
      </c>
      <c r="W38" s="137">
        <v>2607585</v>
      </c>
      <c r="X38" s="12"/>
      <c r="Y38" s="12"/>
      <c r="Z38" s="138"/>
    </row>
    <row r="39" spans="2:26" ht="15.75" customHeight="1" x14ac:dyDescent="0.25">
      <c r="B39" s="54" t="s">
        <v>93</v>
      </c>
      <c r="C39" s="137"/>
      <c r="D39" s="12"/>
      <c r="E39" s="12"/>
      <c r="F39" s="138"/>
      <c r="G39" s="137"/>
      <c r="H39" s="12"/>
      <c r="I39" s="12"/>
      <c r="J39" s="138"/>
      <c r="K39" s="137"/>
      <c r="L39" s="12"/>
      <c r="M39" s="12"/>
      <c r="N39" s="138"/>
      <c r="O39" s="137"/>
      <c r="P39" s="12"/>
      <c r="Q39" s="12"/>
      <c r="R39" s="138"/>
      <c r="S39" s="137"/>
      <c r="T39" s="12"/>
      <c r="U39" s="12"/>
      <c r="V39" s="138"/>
      <c r="W39" s="137"/>
      <c r="X39" s="12"/>
      <c r="Y39" s="12"/>
      <c r="Z39" s="138"/>
    </row>
    <row r="40" spans="2:26" ht="15.75" customHeight="1" x14ac:dyDescent="0.25">
      <c r="B40" s="54" t="s">
        <v>94</v>
      </c>
      <c r="C40" s="137"/>
      <c r="D40" s="12"/>
      <c r="E40" s="12"/>
      <c r="F40" s="138"/>
      <c r="G40" s="137"/>
      <c r="H40" s="12"/>
      <c r="I40" s="12"/>
      <c r="J40" s="138"/>
      <c r="K40" s="137"/>
      <c r="L40" s="12"/>
      <c r="M40" s="12"/>
      <c r="N40" s="138"/>
      <c r="O40" s="137"/>
      <c r="P40" s="12"/>
      <c r="Q40" s="12"/>
      <c r="R40" s="138"/>
      <c r="S40" s="137"/>
      <c r="T40" s="12"/>
      <c r="U40" s="12"/>
      <c r="V40" s="138"/>
      <c r="W40" s="137"/>
      <c r="X40" s="12"/>
      <c r="Y40" s="12"/>
      <c r="Z40" s="138"/>
    </row>
    <row r="41" spans="2:26" ht="15.75" customHeight="1" x14ac:dyDescent="0.25">
      <c r="B41" s="53" t="s">
        <v>85</v>
      </c>
      <c r="C41" s="139">
        <f t="shared" ref="C41:J41" si="12">SUM(C42:C50)</f>
        <v>2613081.8900000006</v>
      </c>
      <c r="D41" s="13">
        <f t="shared" si="12"/>
        <v>10802773.959999999</v>
      </c>
      <c r="E41" s="13">
        <f t="shared" si="12"/>
        <v>14475696.340000002</v>
      </c>
      <c r="F41" s="140">
        <f t="shared" si="12"/>
        <v>15983884.690000001</v>
      </c>
      <c r="G41" s="139">
        <f t="shared" si="12"/>
        <v>2456984.6752054794</v>
      </c>
      <c r="H41" s="13">
        <f t="shared" si="12"/>
        <v>5108963.9752054792</v>
      </c>
      <c r="I41" s="13">
        <f t="shared" si="12"/>
        <v>16886222.59</v>
      </c>
      <c r="J41" s="140">
        <f t="shared" si="12"/>
        <v>14080580.609999999</v>
      </c>
      <c r="K41" s="139">
        <f>SUM(K42:K50)</f>
        <v>3835442.5</v>
      </c>
      <c r="L41" s="13">
        <f t="shared" ref="L41:Z41" si="13">SUM(L42:L50)</f>
        <v>7108433.0300000003</v>
      </c>
      <c r="M41" s="13">
        <f t="shared" si="13"/>
        <v>9350105.0199999996</v>
      </c>
      <c r="N41" s="140">
        <f t="shared" si="13"/>
        <v>13437270.16</v>
      </c>
      <c r="O41" s="139">
        <f t="shared" si="13"/>
        <v>12449771.809999997</v>
      </c>
      <c r="P41" s="13">
        <f t="shared" si="13"/>
        <v>26572066.169999994</v>
      </c>
      <c r="Q41" s="13">
        <f t="shared" si="13"/>
        <v>39913327.840000004</v>
      </c>
      <c r="R41" s="140">
        <f t="shared" si="13"/>
        <v>56835163.369999997</v>
      </c>
      <c r="S41" s="139">
        <f t="shared" si="13"/>
        <v>13262572.689999999</v>
      </c>
      <c r="T41" s="13">
        <f t="shared" si="13"/>
        <v>34190697.790000007</v>
      </c>
      <c r="U41" s="13">
        <f t="shared" si="13"/>
        <v>45858909.010000005</v>
      </c>
      <c r="V41" s="140">
        <f t="shared" si="13"/>
        <v>62354471.680000007</v>
      </c>
      <c r="W41" s="139">
        <f t="shared" si="13"/>
        <v>13243988.120000003</v>
      </c>
      <c r="X41" s="13">
        <f t="shared" si="13"/>
        <v>0</v>
      </c>
      <c r="Y41" s="13">
        <f t="shared" si="13"/>
        <v>0</v>
      </c>
      <c r="Z41" s="140">
        <f t="shared" si="13"/>
        <v>0</v>
      </c>
    </row>
    <row r="42" spans="2:26" ht="15.75" customHeight="1" x14ac:dyDescent="0.25">
      <c r="B42" s="54" t="s">
        <v>95</v>
      </c>
      <c r="C42" s="137"/>
      <c r="D42" s="12"/>
      <c r="E42" s="12"/>
      <c r="F42" s="138"/>
      <c r="G42" s="137"/>
      <c r="H42" s="12"/>
      <c r="I42" s="12"/>
      <c r="J42" s="138"/>
      <c r="K42" s="137"/>
      <c r="L42" s="12"/>
      <c r="M42" s="12"/>
      <c r="N42" s="138"/>
      <c r="O42" s="137"/>
      <c r="P42" s="12"/>
      <c r="Q42" s="12"/>
      <c r="R42" s="138"/>
      <c r="S42" s="137"/>
      <c r="T42" s="12"/>
      <c r="U42" s="12"/>
      <c r="V42" s="138"/>
      <c r="W42" s="137"/>
      <c r="X42" s="12"/>
      <c r="Y42" s="12"/>
      <c r="Z42" s="138"/>
    </row>
    <row r="43" spans="2:26" ht="15.75" customHeight="1" x14ac:dyDescent="0.25">
      <c r="B43" s="54" t="s">
        <v>96</v>
      </c>
      <c r="C43" s="137"/>
      <c r="D43" s="12"/>
      <c r="E43" s="12"/>
      <c r="F43" s="138"/>
      <c r="G43" s="137"/>
      <c r="H43" s="12"/>
      <c r="I43" s="12"/>
      <c r="J43" s="138"/>
      <c r="K43" s="137"/>
      <c r="L43" s="12"/>
      <c r="M43" s="12"/>
      <c r="N43" s="138"/>
      <c r="O43" s="137"/>
      <c r="P43" s="12"/>
      <c r="Q43" s="12"/>
      <c r="R43" s="138"/>
      <c r="S43" s="137"/>
      <c r="T43" s="12"/>
      <c r="U43" s="12"/>
      <c r="V43" s="138"/>
      <c r="W43" s="137"/>
      <c r="X43" s="12"/>
      <c r="Y43" s="12"/>
      <c r="Z43" s="138"/>
    </row>
    <row r="44" spans="2:26" ht="15.75" customHeight="1" x14ac:dyDescent="0.25">
      <c r="B44" s="54" t="s">
        <v>97</v>
      </c>
      <c r="C44" s="141"/>
      <c r="D44" s="14"/>
      <c r="E44" s="14"/>
      <c r="F44" s="142"/>
      <c r="G44" s="141"/>
      <c r="H44" s="14"/>
      <c r="I44" s="14"/>
      <c r="J44" s="142"/>
      <c r="K44" s="141"/>
      <c r="L44" s="14"/>
      <c r="M44" s="14"/>
      <c r="N44" s="142"/>
      <c r="O44" s="141"/>
      <c r="P44" s="14"/>
      <c r="Q44" s="14"/>
      <c r="R44" s="142"/>
      <c r="S44" s="141"/>
      <c r="T44" s="14"/>
      <c r="U44" s="14"/>
      <c r="V44" s="142"/>
      <c r="W44" s="141"/>
      <c r="X44" s="14"/>
      <c r="Y44" s="14"/>
      <c r="Z44" s="142"/>
    </row>
    <row r="45" spans="2:26" ht="15.75" customHeight="1" x14ac:dyDescent="0.25">
      <c r="B45" s="54" t="s">
        <v>98</v>
      </c>
      <c r="C45" s="137">
        <v>2024785.7200000002</v>
      </c>
      <c r="D45" s="12">
        <v>9669706.879999999</v>
      </c>
      <c r="E45" s="12">
        <v>12824241.9</v>
      </c>
      <c r="F45" s="138">
        <v>13636692.32</v>
      </c>
      <c r="G45" s="137">
        <v>1953293.25</v>
      </c>
      <c r="H45" s="12">
        <v>4097421.53</v>
      </c>
      <c r="I45" s="12">
        <v>15299664.210000001</v>
      </c>
      <c r="J45" s="138">
        <v>12059055.82</v>
      </c>
      <c r="K45" s="137">
        <v>2846004.7</v>
      </c>
      <c r="L45" s="12">
        <v>6082965</v>
      </c>
      <c r="M45" s="62">
        <v>7899171.9399999995</v>
      </c>
      <c r="N45" s="138">
        <v>11486440.619999999</v>
      </c>
      <c r="O45" s="137">
        <v>2388679.98</v>
      </c>
      <c r="P45" s="12">
        <v>7689605.0999999996</v>
      </c>
      <c r="Q45" s="12">
        <v>11001570</v>
      </c>
      <c r="R45" s="138">
        <v>15104775.92</v>
      </c>
      <c r="S45" s="137">
        <v>2842806</v>
      </c>
      <c r="T45" s="12">
        <v>13409579.57</v>
      </c>
      <c r="U45" s="12">
        <v>14747276.24</v>
      </c>
      <c r="V45" s="138">
        <v>20477500.740000002</v>
      </c>
      <c r="W45" s="137">
        <v>2930877.3600000003</v>
      </c>
      <c r="X45" s="12"/>
      <c r="Y45" s="12"/>
      <c r="Z45" s="138"/>
    </row>
    <row r="46" spans="2:26" ht="15.75" customHeight="1" x14ac:dyDescent="0.25">
      <c r="B46" s="54" t="s">
        <v>99</v>
      </c>
      <c r="C46" s="141"/>
      <c r="D46" s="14"/>
      <c r="E46" s="14"/>
      <c r="F46" s="142"/>
      <c r="G46" s="141"/>
      <c r="H46" s="14"/>
      <c r="I46" s="14"/>
      <c r="J46" s="142"/>
      <c r="K46" s="141"/>
      <c r="L46" s="14"/>
      <c r="M46" s="63"/>
      <c r="N46" s="142"/>
      <c r="O46" s="141"/>
      <c r="P46" s="14"/>
      <c r="Q46" s="14"/>
      <c r="R46" s="142"/>
      <c r="S46" s="141"/>
      <c r="T46" s="14"/>
      <c r="U46" s="14"/>
      <c r="V46" s="142"/>
      <c r="W46" s="141"/>
      <c r="X46" s="14"/>
      <c r="Y46" s="14"/>
      <c r="Z46" s="142"/>
    </row>
    <row r="47" spans="2:26" ht="15.75" customHeight="1" x14ac:dyDescent="0.25">
      <c r="B47" s="54" t="s">
        <v>100</v>
      </c>
      <c r="C47" s="137"/>
      <c r="D47" s="12"/>
      <c r="E47" s="12"/>
      <c r="F47" s="138"/>
      <c r="G47" s="137"/>
      <c r="H47" s="12"/>
      <c r="I47" s="12"/>
      <c r="J47" s="138"/>
      <c r="K47" s="137"/>
      <c r="L47" s="12"/>
      <c r="M47" s="63"/>
      <c r="N47" s="138"/>
      <c r="O47" s="137"/>
      <c r="P47" s="12"/>
      <c r="Q47" s="12"/>
      <c r="R47" s="138"/>
      <c r="S47" s="137"/>
      <c r="T47" s="12"/>
      <c r="U47" s="12"/>
      <c r="V47" s="138"/>
      <c r="W47" s="137"/>
      <c r="X47" s="12"/>
      <c r="Y47" s="12"/>
      <c r="Z47" s="138"/>
    </row>
    <row r="48" spans="2:26" ht="15.75" customHeight="1" x14ac:dyDescent="0.25">
      <c r="B48" s="54" t="s">
        <v>101</v>
      </c>
      <c r="C48" s="137">
        <v>364676.43</v>
      </c>
      <c r="D48" s="12">
        <v>695990.03</v>
      </c>
      <c r="E48" s="12">
        <v>996064.48</v>
      </c>
      <c r="F48" s="138">
        <v>1238518.08</v>
      </c>
      <c r="G48" s="137">
        <v>232608.48</v>
      </c>
      <c r="H48" s="12">
        <v>469105.6</v>
      </c>
      <c r="I48" s="12">
        <v>701831.08</v>
      </c>
      <c r="J48" s="138">
        <v>873236.16999999993</v>
      </c>
      <c r="K48" s="137">
        <v>212161.66999999995</v>
      </c>
      <c r="L48" s="12">
        <v>298229.40000000002</v>
      </c>
      <c r="M48" s="63">
        <v>399190.89</v>
      </c>
      <c r="N48" s="138">
        <v>524496.31000000006</v>
      </c>
      <c r="O48" s="137">
        <v>7931676.0699999994</v>
      </c>
      <c r="P48" s="12">
        <v>15935876.489999998</v>
      </c>
      <c r="Q48" s="12">
        <v>24447617.09</v>
      </c>
      <c r="R48" s="138">
        <v>33287642.449999999</v>
      </c>
      <c r="S48" s="137">
        <v>8463190.129999999</v>
      </c>
      <c r="T48" s="12">
        <v>16972574.250000004</v>
      </c>
      <c r="U48" s="12">
        <v>25611640.750000004</v>
      </c>
      <c r="V48" s="138">
        <v>34722736</v>
      </c>
      <c r="W48" s="137">
        <v>8711346.7700000014</v>
      </c>
      <c r="X48" s="12"/>
      <c r="Y48" s="12"/>
      <c r="Z48" s="138"/>
    </row>
    <row r="49" spans="2:26" ht="15.75" customHeight="1" x14ac:dyDescent="0.25">
      <c r="B49" s="54" t="s">
        <v>102</v>
      </c>
      <c r="C49" s="141">
        <v>223619.74</v>
      </c>
      <c r="D49" s="14">
        <v>437077.05000000005</v>
      </c>
      <c r="E49" s="14">
        <v>655389.96000000008</v>
      </c>
      <c r="F49" s="142">
        <v>1108674.2900000005</v>
      </c>
      <c r="G49" s="141">
        <v>271082.94520547945</v>
      </c>
      <c r="H49" s="14">
        <v>542436.84520547953</v>
      </c>
      <c r="I49" s="14">
        <v>884727.29999999993</v>
      </c>
      <c r="J49" s="142">
        <v>1148288.6200000001</v>
      </c>
      <c r="K49" s="141">
        <v>777276.12999999989</v>
      </c>
      <c r="L49" s="14">
        <v>727238.62999999977</v>
      </c>
      <c r="M49" s="63">
        <v>1051742.1899999995</v>
      </c>
      <c r="N49" s="142">
        <v>1426333.23</v>
      </c>
      <c r="O49" s="141">
        <v>2129415.7599999984</v>
      </c>
      <c r="P49" s="14">
        <v>2946584.58</v>
      </c>
      <c r="Q49" s="14">
        <v>4464140.7499999972</v>
      </c>
      <c r="R49" s="142">
        <v>8442745</v>
      </c>
      <c r="S49" s="141">
        <v>1956576.5600000005</v>
      </c>
      <c r="T49" s="14">
        <v>3808543.9700000025</v>
      </c>
      <c r="U49" s="14">
        <v>5499992.0200000005</v>
      </c>
      <c r="V49" s="142">
        <v>7154234.9400000013</v>
      </c>
      <c r="W49" s="141">
        <v>1601763.9899999998</v>
      </c>
      <c r="X49" s="14"/>
      <c r="Y49" s="14"/>
      <c r="Z49" s="142"/>
    </row>
    <row r="50" spans="2:26" ht="15.75" customHeight="1" x14ac:dyDescent="0.25">
      <c r="B50" s="54" t="s">
        <v>103</v>
      </c>
      <c r="C50" s="141"/>
      <c r="D50" s="14"/>
      <c r="E50" s="14"/>
      <c r="F50" s="142"/>
      <c r="G50" s="141"/>
      <c r="H50" s="14"/>
      <c r="I50" s="14"/>
      <c r="J50" s="142"/>
      <c r="K50" s="141"/>
      <c r="L50" s="14"/>
      <c r="M50" s="14"/>
      <c r="N50" s="142"/>
      <c r="O50" s="141"/>
      <c r="P50" s="14"/>
      <c r="Q50" s="14"/>
      <c r="R50" s="142"/>
      <c r="S50" s="141"/>
      <c r="T50" s="14"/>
      <c r="U50" s="14"/>
      <c r="V50" s="142"/>
      <c r="W50" s="141"/>
      <c r="X50" s="14"/>
      <c r="Y50" s="14"/>
      <c r="Z50" s="142"/>
    </row>
    <row r="51" spans="2:26" ht="15.75" customHeight="1" x14ac:dyDescent="0.25">
      <c r="B51" s="55" t="s">
        <v>104</v>
      </c>
      <c r="C51" s="31">
        <f>C36-C41</f>
        <v>-113081.8900000006</v>
      </c>
      <c r="D51" s="2">
        <f t="shared" ref="D51:Z51" si="14">D36-D41</f>
        <v>-5485780.6399999987</v>
      </c>
      <c r="E51" s="2">
        <f t="shared" si="14"/>
        <v>-7434448.0200000014</v>
      </c>
      <c r="F51" s="32">
        <f t="shared" si="14"/>
        <v>-9617456.370000001</v>
      </c>
      <c r="G51" s="31">
        <f t="shared" si="14"/>
        <v>72100.114794520661</v>
      </c>
      <c r="H51" s="2">
        <f t="shared" si="14"/>
        <v>1835528.9247945212</v>
      </c>
      <c r="I51" s="2">
        <f t="shared" si="14"/>
        <v>139790.41000000015</v>
      </c>
      <c r="J51" s="32">
        <f t="shared" si="14"/>
        <v>3041921.7300000004</v>
      </c>
      <c r="K51" s="31">
        <f t="shared" si="14"/>
        <v>-1122948.5</v>
      </c>
      <c r="L51" s="2">
        <f t="shared" si="14"/>
        <v>260408.96999999974</v>
      </c>
      <c r="M51" s="2">
        <f t="shared" si="14"/>
        <v>7563102.9800000004</v>
      </c>
      <c r="N51" s="32">
        <f t="shared" si="14"/>
        <v>7220157.8399999999</v>
      </c>
      <c r="O51" s="31">
        <f t="shared" si="14"/>
        <v>-10971074.809999997</v>
      </c>
      <c r="P51" s="2">
        <f t="shared" si="14"/>
        <v>-14449367.169999994</v>
      </c>
      <c r="Q51" s="2">
        <f t="shared" si="14"/>
        <v>-31118324.840000004</v>
      </c>
      <c r="R51" s="32">
        <f t="shared" si="14"/>
        <v>-47646398.369999997</v>
      </c>
      <c r="S51" s="31">
        <f t="shared" si="14"/>
        <v>-10160530.689999999</v>
      </c>
      <c r="T51" s="2">
        <f t="shared" si="14"/>
        <v>-34190697.790000007</v>
      </c>
      <c r="U51" s="2">
        <f t="shared" si="14"/>
        <v>-40758909.010000005</v>
      </c>
      <c r="V51" s="32">
        <f t="shared" si="14"/>
        <v>-57254471.680000007</v>
      </c>
      <c r="W51" s="31">
        <f t="shared" si="14"/>
        <v>-10636403.120000003</v>
      </c>
      <c r="X51" s="2">
        <f t="shared" si="14"/>
        <v>0</v>
      </c>
      <c r="Y51" s="2">
        <f t="shared" si="14"/>
        <v>0</v>
      </c>
      <c r="Z51" s="32">
        <f t="shared" si="14"/>
        <v>0</v>
      </c>
    </row>
    <row r="52" spans="2:26" ht="15.75" customHeight="1" x14ac:dyDescent="0.25">
      <c r="B52" s="57" t="s">
        <v>105</v>
      </c>
      <c r="C52" s="135">
        <f>C21+C34+C51</f>
        <v>-1737793.9800170623</v>
      </c>
      <c r="D52" s="11">
        <f t="shared" ref="D52:Z52" si="15">D21+D34+D51</f>
        <v>-4807383.7200153414</v>
      </c>
      <c r="E52" s="11">
        <f t="shared" si="15"/>
        <v>-4970270.9900128897</v>
      </c>
      <c r="F52" s="136">
        <f t="shared" si="15"/>
        <v>-6485987.6199570373</v>
      </c>
      <c r="G52" s="135">
        <f t="shared" si="15"/>
        <v>-2490634.4152814001</v>
      </c>
      <c r="H52" s="11">
        <f t="shared" si="15"/>
        <v>535437.60472890362</v>
      </c>
      <c r="I52" s="11">
        <f t="shared" si="15"/>
        <v>725078.33628791571</v>
      </c>
      <c r="J52" s="136">
        <f t="shared" si="15"/>
        <v>1435397.9899249263</v>
      </c>
      <c r="K52" s="135">
        <f t="shared" si="15"/>
        <v>200492.50766329281</v>
      </c>
      <c r="L52" s="11">
        <f t="shared" si="15"/>
        <v>418112.14764523041</v>
      </c>
      <c r="M52" s="11">
        <f t="shared" si="15"/>
        <v>1311577.9800000004</v>
      </c>
      <c r="N52" s="136">
        <f t="shared" si="15"/>
        <v>761412.52765678987</v>
      </c>
      <c r="O52" s="135">
        <f t="shared" si="15"/>
        <v>188539.46999999322</v>
      </c>
      <c r="P52" s="11">
        <f t="shared" si="15"/>
        <v>540141.62000000477</v>
      </c>
      <c r="Q52" s="11">
        <f t="shared" si="15"/>
        <v>358434.46999999136</v>
      </c>
      <c r="R52" s="136">
        <f t="shared" si="15"/>
        <v>29512.970000006258</v>
      </c>
      <c r="S52" s="135">
        <f t="shared" si="15"/>
        <v>-672919.61000000127</v>
      </c>
      <c r="T52" s="11">
        <f t="shared" si="15"/>
        <v>13217278.509999998</v>
      </c>
      <c r="U52" s="11">
        <f t="shared" si="15"/>
        <v>19929926.799999997</v>
      </c>
      <c r="V52" s="136">
        <f t="shared" si="15"/>
        <v>6585827.6299999952</v>
      </c>
      <c r="W52" s="135">
        <f t="shared" si="15"/>
        <v>403653.37999999709</v>
      </c>
      <c r="X52" s="11">
        <f t="shared" si="15"/>
        <v>0</v>
      </c>
      <c r="Y52" s="11">
        <f t="shared" si="15"/>
        <v>0</v>
      </c>
      <c r="Z52" s="136">
        <f t="shared" si="15"/>
        <v>0</v>
      </c>
    </row>
    <row r="53" spans="2:26" ht="15.75" customHeight="1" x14ac:dyDescent="0.25">
      <c r="B53" s="57" t="s">
        <v>106</v>
      </c>
      <c r="C53" s="37">
        <f>C56-C55</f>
        <v>-1737793.9800170623</v>
      </c>
      <c r="D53" s="4">
        <f t="shared" ref="D53:Z53" si="16">D56-D55</f>
        <v>-4807383.7200153414</v>
      </c>
      <c r="E53" s="4">
        <f t="shared" si="16"/>
        <v>-4970270.9900128897</v>
      </c>
      <c r="F53" s="38">
        <f t="shared" si="16"/>
        <v>-6485987.6199570373</v>
      </c>
      <c r="G53" s="37">
        <f t="shared" si="16"/>
        <v>-2490634.4152814001</v>
      </c>
      <c r="H53" s="4">
        <f t="shared" si="16"/>
        <v>535437.60472890362</v>
      </c>
      <c r="I53" s="4">
        <f t="shared" si="16"/>
        <v>725078.33628791571</v>
      </c>
      <c r="J53" s="38">
        <f t="shared" si="16"/>
        <v>1435397.9899249263</v>
      </c>
      <c r="K53" s="37">
        <f t="shared" si="16"/>
        <v>200492.50766329281</v>
      </c>
      <c r="L53" s="4">
        <f t="shared" si="16"/>
        <v>418112.14764523041</v>
      </c>
      <c r="M53" s="4">
        <f t="shared" si="16"/>
        <v>1311577.9800000004</v>
      </c>
      <c r="N53" s="38">
        <f t="shared" si="16"/>
        <v>761412.52765678987</v>
      </c>
      <c r="O53" s="37">
        <f t="shared" si="16"/>
        <v>188539.46999999322</v>
      </c>
      <c r="P53" s="4">
        <f t="shared" si="16"/>
        <v>540141.62000000477</v>
      </c>
      <c r="Q53" s="4">
        <f t="shared" si="16"/>
        <v>358434.46999999136</v>
      </c>
      <c r="R53" s="38">
        <f t="shared" si="16"/>
        <v>29512.970000006258</v>
      </c>
      <c r="S53" s="37">
        <f t="shared" si="16"/>
        <v>-672919.61000000127</v>
      </c>
      <c r="T53" s="4">
        <f t="shared" si="16"/>
        <v>13217278.509999998</v>
      </c>
      <c r="U53" s="4">
        <f t="shared" si="16"/>
        <v>19929926.799999997</v>
      </c>
      <c r="V53" s="38">
        <f t="shared" si="16"/>
        <v>6585827.6299999952</v>
      </c>
      <c r="W53" s="37">
        <f t="shared" si="16"/>
        <v>403653.37999999709</v>
      </c>
      <c r="X53" s="4">
        <f t="shared" si="16"/>
        <v>0</v>
      </c>
      <c r="Y53" s="4">
        <f t="shared" si="16"/>
        <v>0</v>
      </c>
      <c r="Z53" s="38">
        <f t="shared" si="16"/>
        <v>0</v>
      </c>
    </row>
    <row r="54" spans="2:26" ht="15.75" customHeight="1" x14ac:dyDescent="0.25">
      <c r="B54" s="58" t="s">
        <v>107</v>
      </c>
      <c r="C54" s="33"/>
      <c r="D54" s="3"/>
      <c r="E54" s="3"/>
      <c r="F54" s="36"/>
      <c r="G54" s="33"/>
      <c r="H54" s="3"/>
      <c r="I54" s="3"/>
      <c r="J54" s="36"/>
      <c r="K54" s="33"/>
      <c r="L54" s="3"/>
      <c r="M54" s="3"/>
      <c r="N54" s="36"/>
      <c r="O54" s="33"/>
      <c r="P54" s="3"/>
      <c r="Q54" s="3"/>
      <c r="R54" s="36"/>
      <c r="S54" s="33"/>
      <c r="T54" s="3"/>
      <c r="U54" s="3"/>
      <c r="V54" s="36"/>
      <c r="W54" s="33"/>
      <c r="X54" s="3"/>
      <c r="Y54" s="3"/>
      <c r="Z54" s="36"/>
    </row>
    <row r="55" spans="2:26" ht="15.75" customHeight="1" x14ac:dyDescent="0.25">
      <c r="B55" s="57" t="s">
        <v>108</v>
      </c>
      <c r="C55" s="37">
        <v>-6002639.4100283021</v>
      </c>
      <c r="D55" s="4">
        <v>5543093.7899997588</v>
      </c>
      <c r="E55" s="4">
        <v>5543093.7899997588</v>
      </c>
      <c r="F55" s="38">
        <v>-6002668.7700454593</v>
      </c>
      <c r="G55" s="37">
        <v>-12488627.459984086</v>
      </c>
      <c r="H55" s="4">
        <v>484117.97999999713</v>
      </c>
      <c r="I55" s="4">
        <v>484117.97999999713</v>
      </c>
      <c r="J55" s="38">
        <v>484118</v>
      </c>
      <c r="K55" s="37">
        <v>775258</v>
      </c>
      <c r="L55" s="4">
        <v>775258</v>
      </c>
      <c r="M55" s="4">
        <v>775258</v>
      </c>
      <c r="N55" s="38">
        <v>775257.85992273688</v>
      </c>
      <c r="O55" s="37">
        <v>1536670</v>
      </c>
      <c r="P55" s="4">
        <v>1536670</v>
      </c>
      <c r="Q55" s="4">
        <v>1536670</v>
      </c>
      <c r="R55" s="38">
        <v>1536670</v>
      </c>
      <c r="S55" s="37">
        <v>1566184</v>
      </c>
      <c r="T55" s="4">
        <v>1566183</v>
      </c>
      <c r="U55" s="4">
        <v>1566183</v>
      </c>
      <c r="V55" s="38">
        <v>1566183</v>
      </c>
      <c r="W55" s="37">
        <v>8152011</v>
      </c>
      <c r="X55" s="4"/>
      <c r="Y55" s="4"/>
      <c r="Z55" s="38"/>
    </row>
    <row r="56" spans="2:26" ht="15.75" customHeight="1" thickBot="1" x14ac:dyDescent="0.3">
      <c r="B56" s="57" t="s">
        <v>109</v>
      </c>
      <c r="C56" s="70">
        <v>-7740433.3900453644</v>
      </c>
      <c r="D56" s="71">
        <v>735710.06998441741</v>
      </c>
      <c r="E56" s="71">
        <v>572822.7999868691</v>
      </c>
      <c r="F56" s="72">
        <v>-12488656.390002497</v>
      </c>
      <c r="G56" s="70">
        <v>-14979261.875265487</v>
      </c>
      <c r="H56" s="71">
        <v>1019555.5847289008</v>
      </c>
      <c r="I56" s="71">
        <v>1209196.3162879129</v>
      </c>
      <c r="J56" s="72">
        <f>J52+J55</f>
        <v>1919515.9899249263</v>
      </c>
      <c r="K56" s="70">
        <v>975750.50766329281</v>
      </c>
      <c r="L56" s="71">
        <v>1193370.1476452304</v>
      </c>
      <c r="M56" s="71">
        <v>2086835.9800000004</v>
      </c>
      <c r="N56" s="72">
        <v>1536670.3875795268</v>
      </c>
      <c r="O56" s="70">
        <v>1725209.4699999932</v>
      </c>
      <c r="P56" s="71">
        <v>2076811.6200000048</v>
      </c>
      <c r="Q56" s="71">
        <v>1895104.4699999914</v>
      </c>
      <c r="R56" s="72">
        <v>1566182.9700000063</v>
      </c>
      <c r="S56" s="70">
        <v>893264.38999999873</v>
      </c>
      <c r="T56" s="71">
        <v>14783461.509999998</v>
      </c>
      <c r="U56" s="71">
        <v>21496109.799999997</v>
      </c>
      <c r="V56" s="72">
        <v>8152010.6299999952</v>
      </c>
      <c r="W56" s="70">
        <v>8555664.3799999971</v>
      </c>
      <c r="X56" s="71"/>
      <c r="Y56" s="71"/>
      <c r="Z56" s="72"/>
    </row>
    <row r="57" spans="2:26" ht="15.75" customHeight="1" x14ac:dyDescent="0.25"/>
    <row r="58" spans="2:26" ht="15.75" customHeight="1" x14ac:dyDescent="0.25"/>
    <row r="59" spans="2:26" ht="15.75" customHeight="1" x14ac:dyDescent="0.25"/>
  </sheetData>
  <mergeCells count="6">
    <mergeCell ref="K3:N3"/>
    <mergeCell ref="O3:R3"/>
    <mergeCell ref="S3:V3"/>
    <mergeCell ref="W3:Z3"/>
    <mergeCell ref="C3:F3"/>
    <mergeCell ref="G3:J3"/>
  </mergeCells>
  <pageMargins left="0.19685039370078741" right="0.19685039370078741" top="0.59055118110236227" bottom="0.59055118110236227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RZiS</vt:lpstr>
      <vt:lpstr>Aktywa</vt:lpstr>
      <vt:lpstr>Pasywa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Janaszek</dc:creator>
  <cp:lastModifiedBy>Piotr Janaszek</cp:lastModifiedBy>
  <cp:lastPrinted>2021-07-16T13:59:14Z</cp:lastPrinted>
  <dcterms:created xsi:type="dcterms:W3CDTF">2021-07-15T09:55:47Z</dcterms:created>
  <dcterms:modified xsi:type="dcterms:W3CDTF">2021-07-16T13:59:51Z</dcterms:modified>
</cp:coreProperties>
</file>